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<sst xmlns="http://schemas.openxmlformats.org/spreadsheetml/2006/main" count="248" uniqueCount="59">
  <si>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</si>
  <si>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</si>
  <si>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</si>
  <si>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</si>
  <si>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</si>
  <si>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</si>
  <si>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</si>
  <si>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</si>
  <si>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</si>
  <si>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</si>
  <si>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</si>
  <si>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</si>
  <si>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</si>
  <si>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</si>
  <si>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</si>
  <si>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</si>
  <si>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</si>
  <si>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</si>
  <si>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</si>
  <si>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</si>
  <si>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</si>
  <si>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</si>
  <si>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</si>
  <si>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</si>
  <si>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</si>
  <si>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</si>
  <si>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</si>
  <si>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Адмирала Макарова д.11 кор.1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</si>
  <si>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</si>
  <si>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</si>
  <si>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</si>
  <si>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</si>
  <si>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</si>
  <si>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</si>
  <si>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</si>
  <si>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</si>
  <si>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</si>
  <si>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</si>
  <si>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</si>
  <si>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д.11 кор.2</t>
  </si>
  <si>
    <t>ул. Адмирала Макарова д.11 кор.3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</si>
  <si>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</si>
  <si>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</si>
  <si>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</si>
  <si>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</si>
  <si>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</si>
  <si>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</si>
  <si>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</si>
  <si>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</si>
  <si>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</si>
  <si>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</si>
  <si>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</si>
  <si>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д.36</t>
  </si>
  <si>
    <t>ул. Адмирала Макарова д.37</t>
  </si>
  <si>
    <t>ул. Адмирала Макарова д.42 кор.1</t>
  </si>
  <si>
    <t>ул. Адмирала Макарова д.15</t>
  </si>
  <si>
    <t>деревянные  жилые дома неблагоустроенные с центральным отоплением и  газоснабжением</t>
  </si>
  <si>
    <t xml:space="preserve">неблагоустроенные жилые дома с центральным отоплением без  газоснабжения </t>
  </si>
  <si>
    <t>Лот № 6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</si>
</sst>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3" sqref="I3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3" width="13.625" style="9" customWidth="1"/>
    <col min="4" max="4" width="15.00390625" style="9" customWidth="1"/>
    <col min="5" max="5" width="11.375" style="9" bestFit="1" customWidth="1"/>
    <col min="6" max="24" width="11.00390625" style="9" customWidth="1"/>
    <col min="25" max="30" width="11.25390625" style="9" customWidth="1"/>
    <col min="31" max="31" width="16.125" style="9" customWidth="1"/>
    <col min="32" max="16384" width="9.125" style="9" customWidth="1"/>
  </cols>
  <sheetData>
    <row r="1" spans="2:24" ht="15.75">
      <c r="B1" s="7"/>
      <c r="C1" s="7"/>
      <c r="D1" s="2"/>
      <c r="E1" s="7"/>
      <c r="F1" s="7" t="s">
        <v>9</v>
      </c>
      <c r="G1" s="7"/>
      <c r="H1" s="7"/>
      <c r="I1" s="2"/>
      <c r="J1" s="2"/>
      <c r="K1" s="7"/>
      <c r="L1" s="7"/>
      <c r="M1" s="2"/>
      <c r="N1" s="7"/>
      <c r="O1" s="7"/>
      <c r="P1" s="2"/>
      <c r="Q1" s="7"/>
      <c r="R1" s="2"/>
      <c r="S1" s="7"/>
      <c r="T1" s="2"/>
      <c r="U1" s="2"/>
      <c r="V1" s="7"/>
      <c r="W1" s="7"/>
      <c r="X1" s="2"/>
    </row>
    <row r="2" spans="2:24" ht="15.75">
      <c r="B2" s="6"/>
      <c r="C2" s="6"/>
      <c r="D2" s="2"/>
      <c r="E2" s="6"/>
      <c r="F2" s="6" t="s">
        <v>10</v>
      </c>
      <c r="G2" s="6"/>
      <c r="H2" s="6"/>
      <c r="I2" s="2"/>
      <c r="J2" s="2"/>
      <c r="K2" s="6"/>
      <c r="L2" s="6"/>
      <c r="M2" s="2"/>
      <c r="N2" s="6"/>
      <c r="O2" s="6"/>
      <c r="P2" s="2"/>
      <c r="Q2" s="6"/>
      <c r="R2" s="2"/>
      <c r="S2" s="6"/>
      <c r="T2" s="2"/>
      <c r="U2" s="2"/>
      <c r="V2" s="6"/>
      <c r="W2" s="6"/>
      <c r="X2" s="2"/>
    </row>
    <row r="3" spans="2:24" ht="15.75">
      <c r="B3" s="6"/>
      <c r="C3" s="6"/>
      <c r="D3" s="2"/>
      <c r="E3" s="6"/>
      <c r="F3" s="6" t="s">
        <v>11</v>
      </c>
      <c r="G3" s="6"/>
      <c r="H3" s="6"/>
      <c r="I3" s="2"/>
      <c r="J3" s="2"/>
      <c r="K3" s="6"/>
      <c r="L3" s="6"/>
      <c r="M3" s="2"/>
      <c r="N3" s="6"/>
      <c r="O3" s="6"/>
      <c r="P3" s="2"/>
      <c r="Q3" s="6"/>
      <c r="R3" s="2"/>
      <c r="S3" s="6"/>
      <c r="T3" s="2"/>
      <c r="U3" s="2"/>
      <c r="V3" s="6"/>
      <c r="W3" s="6"/>
      <c r="X3" s="2"/>
    </row>
    <row r="4" spans="1:23" ht="14.25" customHeight="1">
      <c r="A4" s="10"/>
      <c r="B4" s="3"/>
      <c r="C4" s="3"/>
      <c r="E4" s="3"/>
      <c r="H4" s="3"/>
      <c r="K4" s="3"/>
      <c r="L4" s="3"/>
      <c r="N4" s="3"/>
      <c r="O4" s="3"/>
      <c r="Q4" s="3"/>
      <c r="S4" s="3"/>
      <c r="V4" s="3"/>
      <c r="W4" s="3"/>
    </row>
    <row r="5" spans="1:13" s="11" customFormat="1" ht="30.75" customHeight="1">
      <c r="A5" s="75" t="s">
        <v>12</v>
      </c>
      <c r="B5" s="76"/>
      <c r="H5" s="80"/>
      <c r="I5" s="80"/>
      <c r="J5" s="80"/>
      <c r="K5" s="80"/>
      <c r="L5" s="80"/>
      <c r="M5" s="80"/>
    </row>
    <row r="6" spans="1:2" ht="18.75" customHeight="1">
      <c r="A6" s="77" t="s">
        <v>58</v>
      </c>
      <c r="B6" s="78"/>
    </row>
    <row r="7" spans="1:31" s="12" customFormat="1" ht="82.5" customHeight="1">
      <c r="A7" s="79" t="s">
        <v>7</v>
      </c>
      <c r="B7" s="79" t="s">
        <v>8</v>
      </c>
      <c r="C7" s="63" t="s">
        <v>56</v>
      </c>
      <c r="D7" s="63"/>
      <c r="E7" s="63"/>
      <c r="F7" s="63"/>
      <c r="G7" s="64"/>
      <c r="H7" s="65" t="s">
        <v>21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0" t="s">
        <v>57</v>
      </c>
    </row>
    <row r="8" spans="1:31" s="62" customFormat="1" ht="33.75">
      <c r="A8" s="79"/>
      <c r="B8" s="79"/>
      <c r="C8" s="61" t="s">
        <v>28</v>
      </c>
      <c r="D8" s="61" t="s">
        <v>29</v>
      </c>
      <c r="E8" s="61" t="s">
        <v>30</v>
      </c>
      <c r="F8" s="61" t="s">
        <v>31</v>
      </c>
      <c r="G8" s="61" t="s">
        <v>32</v>
      </c>
      <c r="H8" s="61" t="s">
        <v>33</v>
      </c>
      <c r="I8" s="61" t="s">
        <v>34</v>
      </c>
      <c r="J8" s="61" t="s">
        <v>35</v>
      </c>
      <c r="K8" s="61" t="s">
        <v>36</v>
      </c>
      <c r="L8" s="61" t="s">
        <v>37</v>
      </c>
      <c r="M8" s="61" t="s">
        <v>38</v>
      </c>
      <c r="N8" s="61" t="s">
        <v>27</v>
      </c>
      <c r="O8" s="61" t="s">
        <v>39</v>
      </c>
      <c r="P8" s="61" t="s">
        <v>40</v>
      </c>
      <c r="Q8" s="61" t="s">
        <v>41</v>
      </c>
      <c r="R8" s="61" t="s">
        <v>42</v>
      </c>
      <c r="S8" s="61" t="s">
        <v>43</v>
      </c>
      <c r="T8" s="61" t="s">
        <v>44</v>
      </c>
      <c r="U8" s="61" t="s">
        <v>45</v>
      </c>
      <c r="V8" s="61" t="s">
        <v>46</v>
      </c>
      <c r="W8" s="61" t="s">
        <v>47</v>
      </c>
      <c r="X8" s="61" t="s">
        <v>48</v>
      </c>
      <c r="Y8" s="61" t="s">
        <v>49</v>
      </c>
      <c r="Z8" s="61" t="s">
        <v>50</v>
      </c>
      <c r="AA8" s="61" t="s">
        <v>51</v>
      </c>
      <c r="AB8" s="61" t="s">
        <v>52</v>
      </c>
      <c r="AC8" s="61" t="s">
        <v>53</v>
      </c>
      <c r="AD8" s="61" t="s">
        <v>54</v>
      </c>
      <c r="AE8" s="61" t="s">
        <v>55</v>
      </c>
    </row>
    <row r="9" spans="1:31" ht="14.25" customHeight="1">
      <c r="A9" s="1"/>
      <c r="B9" s="1"/>
      <c r="C9" s="4"/>
      <c r="D9" s="15"/>
      <c r="E9" s="15"/>
      <c r="F9" s="4"/>
      <c r="G9" s="15"/>
      <c r="H9" s="15"/>
      <c r="I9" s="4"/>
      <c r="J9" s="15"/>
      <c r="K9" s="4"/>
      <c r="L9" s="15"/>
      <c r="M9" s="4"/>
      <c r="N9" s="4"/>
      <c r="O9" s="15"/>
      <c r="P9" s="4"/>
      <c r="Q9" s="4"/>
      <c r="R9" s="15"/>
      <c r="S9" s="15"/>
      <c r="T9" s="4"/>
      <c r="U9" s="15"/>
      <c r="V9" s="4"/>
      <c r="W9" s="15"/>
      <c r="X9" s="4"/>
      <c r="Y9" s="4"/>
      <c r="Z9" s="15"/>
      <c r="AA9" s="15"/>
      <c r="AB9" s="4"/>
      <c r="AC9" s="15"/>
      <c r="AD9" s="4"/>
      <c r="AE9" s="4"/>
    </row>
    <row r="10" spans="1:31" ht="14.25" customHeight="1">
      <c r="A10" s="1"/>
      <c r="B10" s="1" t="s">
        <v>13</v>
      </c>
      <c r="C10" s="58">
        <v>512.8</v>
      </c>
      <c r="D10" s="58">
        <v>513.7</v>
      </c>
      <c r="E10" s="58">
        <v>503.3</v>
      </c>
      <c r="F10" s="58">
        <v>528</v>
      </c>
      <c r="G10" s="58">
        <v>516.8</v>
      </c>
      <c r="H10" s="58">
        <v>409.2</v>
      </c>
      <c r="I10" s="58">
        <v>505.1</v>
      </c>
      <c r="J10" s="58">
        <v>511.9</v>
      </c>
      <c r="K10" s="58">
        <v>513.9</v>
      </c>
      <c r="L10" s="58">
        <v>518</v>
      </c>
      <c r="M10" s="58">
        <v>205.7</v>
      </c>
      <c r="N10" s="58">
        <v>404.5</v>
      </c>
      <c r="O10" s="58">
        <v>404.5</v>
      </c>
      <c r="P10" s="58">
        <v>723</v>
      </c>
      <c r="Q10" s="58">
        <v>726.1</v>
      </c>
      <c r="R10" s="58">
        <v>502.9</v>
      </c>
      <c r="S10" s="59">
        <v>506.8</v>
      </c>
      <c r="T10" s="59">
        <v>307.2</v>
      </c>
      <c r="U10" s="59">
        <v>695.2</v>
      </c>
      <c r="V10" s="59">
        <v>331</v>
      </c>
      <c r="W10" s="59">
        <v>333.3</v>
      </c>
      <c r="X10" s="59">
        <v>344.6</v>
      </c>
      <c r="Y10" s="59">
        <v>402.3</v>
      </c>
      <c r="Z10" s="59">
        <v>339.6</v>
      </c>
      <c r="AA10" s="59">
        <v>517.5</v>
      </c>
      <c r="AB10" s="59">
        <v>600.1</v>
      </c>
      <c r="AC10" s="59">
        <v>585.2</v>
      </c>
      <c r="AD10" s="59">
        <v>337.9</v>
      </c>
      <c r="AE10" s="58">
        <v>303.5</v>
      </c>
    </row>
    <row r="11" spans="1:31" ht="14.25" customHeight="1" thickBot="1">
      <c r="A11" s="1"/>
      <c r="B11" s="8" t="s">
        <v>14</v>
      </c>
      <c r="C11" s="58">
        <v>512.8</v>
      </c>
      <c r="D11" s="58">
        <v>513.7</v>
      </c>
      <c r="E11" s="58">
        <v>503.3</v>
      </c>
      <c r="F11" s="58">
        <v>528</v>
      </c>
      <c r="G11" s="58">
        <v>516.8</v>
      </c>
      <c r="H11" s="58">
        <v>409.2</v>
      </c>
      <c r="I11" s="58">
        <v>505.1</v>
      </c>
      <c r="J11" s="58">
        <v>511.9</v>
      </c>
      <c r="K11" s="58">
        <v>513.9</v>
      </c>
      <c r="L11" s="58">
        <v>518</v>
      </c>
      <c r="M11" s="58">
        <v>205.7</v>
      </c>
      <c r="N11" s="58">
        <v>404.5</v>
      </c>
      <c r="O11" s="58">
        <v>404.5</v>
      </c>
      <c r="P11" s="58">
        <v>723</v>
      </c>
      <c r="Q11" s="58">
        <v>726.1</v>
      </c>
      <c r="R11" s="58">
        <v>502.9</v>
      </c>
      <c r="S11" s="59">
        <v>506.8</v>
      </c>
      <c r="T11" s="59">
        <v>307.2</v>
      </c>
      <c r="U11" s="59">
        <v>695.2</v>
      </c>
      <c r="V11" s="59">
        <v>331</v>
      </c>
      <c r="W11" s="59">
        <v>333.3</v>
      </c>
      <c r="X11" s="59">
        <v>344.6</v>
      </c>
      <c r="Y11" s="59">
        <v>402.3</v>
      </c>
      <c r="Z11" s="59">
        <v>339.6</v>
      </c>
      <c r="AA11" s="59">
        <v>517.5</v>
      </c>
      <c r="AB11" s="59">
        <v>600.1</v>
      </c>
      <c r="AC11" s="59">
        <v>585.2</v>
      </c>
      <c r="AD11" s="59">
        <v>337.9</v>
      </c>
      <c r="AE11" s="58">
        <v>303.5</v>
      </c>
    </row>
    <row r="12" spans="1:31" ht="13.5" customHeight="1" thickTop="1">
      <c r="A12" s="68" t="s">
        <v>6</v>
      </c>
      <c r="B12" s="19" t="s">
        <v>3</v>
      </c>
      <c r="C12" s="24">
        <f>C11*45%/100</f>
        <v>2.3076</v>
      </c>
      <c r="D12" s="24">
        <f>D11*45%/100</f>
        <v>2.31165</v>
      </c>
      <c r="E12" s="24">
        <f>E11*30%/100</f>
        <v>1.5099</v>
      </c>
      <c r="F12" s="24">
        <f>F11*45%/100</f>
        <v>2.376</v>
      </c>
      <c r="G12" s="24">
        <f>G11*45%/100</f>
        <v>2.3255999999999997</v>
      </c>
      <c r="H12" s="24">
        <f>H11*30%/100</f>
        <v>1.2275999999999998</v>
      </c>
      <c r="I12" s="24">
        <f>I11*45%/100</f>
        <v>2.2729500000000002</v>
      </c>
      <c r="J12" s="24">
        <f>J11*45%/100</f>
        <v>2.30355</v>
      </c>
      <c r="K12" s="25">
        <f>K11*10%/100</f>
        <v>0.5139</v>
      </c>
      <c r="L12" s="24">
        <f>L11*30%/100</f>
        <v>1.554</v>
      </c>
      <c r="M12" s="24">
        <f>M11*45%/100</f>
        <v>0.92565</v>
      </c>
      <c r="N12" s="25">
        <f>N11*10%/100</f>
        <v>0.4045</v>
      </c>
      <c r="O12" s="24">
        <f>O11*30%/100</f>
        <v>1.2135</v>
      </c>
      <c r="P12" s="24">
        <f>P11*45%/100</f>
        <v>3.2535000000000003</v>
      </c>
      <c r="Q12" s="25">
        <f>Q11*10%/100</f>
        <v>0.7261</v>
      </c>
      <c r="R12" s="24">
        <f>R11*45%/100</f>
        <v>2.2630500000000002</v>
      </c>
      <c r="S12" s="24">
        <f>S11*30%/100</f>
        <v>1.5204</v>
      </c>
      <c r="T12" s="24">
        <f>T11*45%/100</f>
        <v>1.3824</v>
      </c>
      <c r="U12" s="24">
        <f>U11*45%/100</f>
        <v>3.1284000000000005</v>
      </c>
      <c r="V12" s="25">
        <f>V11*10%/100</f>
        <v>0.331</v>
      </c>
      <c r="W12" s="24">
        <f>W11*30%/100</f>
        <v>0.9998999999999999</v>
      </c>
      <c r="X12" s="24">
        <f>X11*45%/100</f>
        <v>1.5507000000000002</v>
      </c>
      <c r="Y12" s="25">
        <f>Y11*10%/100</f>
        <v>0.40230000000000005</v>
      </c>
      <c r="Z12" s="24">
        <f>Z11*45%/100</f>
        <v>1.5282000000000002</v>
      </c>
      <c r="AA12" s="24">
        <f>AA11*30%/100</f>
        <v>1.5525</v>
      </c>
      <c r="AB12" s="25">
        <f>AB11*10%/100</f>
        <v>0.6001000000000001</v>
      </c>
      <c r="AC12" s="24">
        <f>AC11*30%/100</f>
        <v>1.7556</v>
      </c>
      <c r="AD12" s="24">
        <f>AD11*45%/100</f>
        <v>1.52055</v>
      </c>
      <c r="AE12" s="25">
        <f>AE11*10%/100</f>
        <v>0.3035</v>
      </c>
    </row>
    <row r="13" spans="1:31" s="11" customFormat="1" ht="16.5" customHeight="1">
      <c r="A13" s="69"/>
      <c r="B13" s="16" t="s">
        <v>17</v>
      </c>
      <c r="C13" s="26">
        <f>1007.68*C12</f>
        <v>2325.3223679999996</v>
      </c>
      <c r="D13" s="26">
        <f>1007.68*D12</f>
        <v>2329.403472</v>
      </c>
      <c r="E13" s="26">
        <f>1007.68*E12</f>
        <v>1521.496032</v>
      </c>
      <c r="F13" s="26">
        <f>1007.68*F12</f>
        <v>2394.24768</v>
      </c>
      <c r="G13" s="26">
        <f>1007.68*G12</f>
        <v>2343.4606079999994</v>
      </c>
      <c r="H13" s="26">
        <f aca="true" t="shared" si="0" ref="H13:X13">1007.68*H12</f>
        <v>1237.0279679999996</v>
      </c>
      <c r="I13" s="26">
        <f t="shared" si="0"/>
        <v>2290.406256</v>
      </c>
      <c r="J13" s="26">
        <f t="shared" si="0"/>
        <v>2321.241264</v>
      </c>
      <c r="K13" s="27">
        <f t="shared" si="0"/>
        <v>517.846752</v>
      </c>
      <c r="L13" s="26">
        <f t="shared" si="0"/>
        <v>1565.93472</v>
      </c>
      <c r="M13" s="26">
        <f t="shared" si="0"/>
        <v>932.7589919999999</v>
      </c>
      <c r="N13" s="27">
        <f t="shared" si="0"/>
        <v>407.60656</v>
      </c>
      <c r="O13" s="26">
        <f t="shared" si="0"/>
        <v>1222.81968</v>
      </c>
      <c r="P13" s="26">
        <f t="shared" si="0"/>
        <v>3278.48688</v>
      </c>
      <c r="Q13" s="27">
        <f t="shared" si="0"/>
        <v>731.6764479999999</v>
      </c>
      <c r="R13" s="26">
        <f t="shared" si="0"/>
        <v>2280.430224</v>
      </c>
      <c r="S13" s="26">
        <f t="shared" si="0"/>
        <v>1532.076672</v>
      </c>
      <c r="T13" s="26">
        <f t="shared" si="0"/>
        <v>1393.016832</v>
      </c>
      <c r="U13" s="26">
        <f t="shared" si="0"/>
        <v>3152.4261120000006</v>
      </c>
      <c r="V13" s="27">
        <f t="shared" si="0"/>
        <v>333.54208</v>
      </c>
      <c r="W13" s="26">
        <f t="shared" si="0"/>
        <v>1007.5792319999998</v>
      </c>
      <c r="X13" s="26">
        <f t="shared" si="0"/>
        <v>1562.609376</v>
      </c>
      <c r="Y13" s="27">
        <f aca="true" t="shared" si="1" ref="Y13:AD13">1007.68*Y12</f>
        <v>405.38966400000004</v>
      </c>
      <c r="Z13" s="26">
        <f t="shared" si="1"/>
        <v>1539.936576</v>
      </c>
      <c r="AA13" s="26">
        <f t="shared" si="1"/>
        <v>1564.4232</v>
      </c>
      <c r="AB13" s="27">
        <f t="shared" si="1"/>
        <v>604.7087680000001</v>
      </c>
      <c r="AC13" s="26">
        <f t="shared" si="1"/>
        <v>1769.083008</v>
      </c>
      <c r="AD13" s="26">
        <f t="shared" si="1"/>
        <v>1532.227824</v>
      </c>
      <c r="AE13" s="27">
        <f>1007.68*AE12</f>
        <v>305.83088</v>
      </c>
    </row>
    <row r="14" spans="1:31" ht="13.5" customHeight="1">
      <c r="A14" s="69"/>
      <c r="B14" s="16" t="s">
        <v>2</v>
      </c>
      <c r="C14" s="28">
        <f>C13/C10/12</f>
        <v>0.37788</v>
      </c>
      <c r="D14" s="28">
        <f>D13/D10/12</f>
        <v>0.37788</v>
      </c>
      <c r="E14" s="28">
        <f>E13/E10/12</f>
        <v>0.25192</v>
      </c>
      <c r="F14" s="28">
        <f>F13/F10/12</f>
        <v>0.37788</v>
      </c>
      <c r="G14" s="28">
        <f>G13/G10/12</f>
        <v>0.37787999999999994</v>
      </c>
      <c r="H14" s="28">
        <f aca="true" t="shared" si="2" ref="H14:X14">H13/H10/12</f>
        <v>0.2519199999999999</v>
      </c>
      <c r="I14" s="28">
        <f t="shared" si="2"/>
        <v>0.37788</v>
      </c>
      <c r="J14" s="28">
        <f t="shared" si="2"/>
        <v>0.37788</v>
      </c>
      <c r="K14" s="29">
        <f t="shared" si="2"/>
        <v>0.08397333333333334</v>
      </c>
      <c r="L14" s="28">
        <f t="shared" si="2"/>
        <v>0.25192</v>
      </c>
      <c r="M14" s="28">
        <f t="shared" si="2"/>
        <v>0.37788</v>
      </c>
      <c r="N14" s="29">
        <f t="shared" si="2"/>
        <v>0.08397333333333333</v>
      </c>
      <c r="O14" s="28">
        <f t="shared" si="2"/>
        <v>0.25192</v>
      </c>
      <c r="P14" s="28">
        <f t="shared" si="2"/>
        <v>0.37788</v>
      </c>
      <c r="Q14" s="29">
        <f t="shared" si="2"/>
        <v>0.08397333333333333</v>
      </c>
      <c r="R14" s="28">
        <f t="shared" si="2"/>
        <v>0.37788000000000005</v>
      </c>
      <c r="S14" s="28">
        <f t="shared" si="2"/>
        <v>0.25192</v>
      </c>
      <c r="T14" s="28">
        <f t="shared" si="2"/>
        <v>0.37788</v>
      </c>
      <c r="U14" s="28">
        <f t="shared" si="2"/>
        <v>0.37788000000000005</v>
      </c>
      <c r="V14" s="29">
        <f t="shared" si="2"/>
        <v>0.08397333333333333</v>
      </c>
      <c r="W14" s="28">
        <f t="shared" si="2"/>
        <v>0.25192</v>
      </c>
      <c r="X14" s="28">
        <f t="shared" si="2"/>
        <v>0.37788</v>
      </c>
      <c r="Y14" s="29">
        <f aca="true" t="shared" si="3" ref="Y14:AD14">Y13/Y10/12</f>
        <v>0.08397333333333334</v>
      </c>
      <c r="Z14" s="28">
        <f t="shared" si="3"/>
        <v>0.37788</v>
      </c>
      <c r="AA14" s="28">
        <f t="shared" si="3"/>
        <v>0.25192</v>
      </c>
      <c r="AB14" s="29">
        <f t="shared" si="3"/>
        <v>0.08397333333333334</v>
      </c>
      <c r="AC14" s="28">
        <f t="shared" si="3"/>
        <v>0.25192</v>
      </c>
      <c r="AD14" s="28">
        <f t="shared" si="3"/>
        <v>0.37788000000000005</v>
      </c>
      <c r="AE14" s="29">
        <f>AE13/AE10/12</f>
        <v>0.08397333333333333</v>
      </c>
    </row>
    <row r="15" spans="1:31" ht="15" customHeight="1" thickBot="1">
      <c r="A15" s="70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1" t="s">
        <v>18</v>
      </c>
      <c r="L15" s="30" t="s">
        <v>18</v>
      </c>
      <c r="M15" s="30" t="s">
        <v>18</v>
      </c>
      <c r="N15" s="31" t="s">
        <v>18</v>
      </c>
      <c r="O15" s="30" t="s">
        <v>18</v>
      </c>
      <c r="P15" s="30" t="s">
        <v>18</v>
      </c>
      <c r="Q15" s="31" t="s">
        <v>18</v>
      </c>
      <c r="R15" s="30" t="s">
        <v>18</v>
      </c>
      <c r="S15" s="30" t="s">
        <v>18</v>
      </c>
      <c r="T15" s="30" t="s">
        <v>18</v>
      </c>
      <c r="U15" s="30" t="s">
        <v>18</v>
      </c>
      <c r="V15" s="31" t="s">
        <v>18</v>
      </c>
      <c r="W15" s="30" t="s">
        <v>18</v>
      </c>
      <c r="X15" s="30" t="s">
        <v>18</v>
      </c>
      <c r="Y15" s="31" t="s">
        <v>18</v>
      </c>
      <c r="Z15" s="30" t="s">
        <v>18</v>
      </c>
      <c r="AA15" s="30" t="s">
        <v>18</v>
      </c>
      <c r="AB15" s="31" t="s">
        <v>18</v>
      </c>
      <c r="AC15" s="30" t="s">
        <v>18</v>
      </c>
      <c r="AD15" s="30" t="s">
        <v>18</v>
      </c>
      <c r="AE15" s="31" t="s">
        <v>18</v>
      </c>
    </row>
    <row r="16" spans="1:31" ht="13.5" thickTop="1">
      <c r="A16" s="71" t="s">
        <v>22</v>
      </c>
      <c r="B16" s="23" t="s">
        <v>4</v>
      </c>
      <c r="C16" s="33">
        <f>C11*10%/10</f>
        <v>5.128</v>
      </c>
      <c r="D16" s="33">
        <f>D11*10%/10</f>
        <v>5.1370000000000005</v>
      </c>
      <c r="E16" s="32">
        <f>E11*10%/10</f>
        <v>5.033</v>
      </c>
      <c r="F16" s="33">
        <f>F11*10%/10</f>
        <v>5.28</v>
      </c>
      <c r="G16" s="33">
        <f>G11*10%/10</f>
        <v>5.168</v>
      </c>
      <c r="H16" s="32">
        <f aca="true" t="shared" si="4" ref="H16:N16">H11*10%/10</f>
        <v>4.0920000000000005</v>
      </c>
      <c r="I16" s="33">
        <f t="shared" si="4"/>
        <v>5.051</v>
      </c>
      <c r="J16" s="33">
        <f t="shared" si="4"/>
        <v>5.119</v>
      </c>
      <c r="K16" s="34">
        <f t="shared" si="4"/>
        <v>5.139</v>
      </c>
      <c r="L16" s="32">
        <f t="shared" si="4"/>
        <v>5.180000000000001</v>
      </c>
      <c r="M16" s="33">
        <f t="shared" si="4"/>
        <v>2.057</v>
      </c>
      <c r="N16" s="34">
        <f t="shared" si="4"/>
        <v>4.045</v>
      </c>
      <c r="O16" s="32">
        <f aca="true" t="shared" si="5" ref="O16:X16">O11*10%/10</f>
        <v>4.045</v>
      </c>
      <c r="P16" s="33">
        <f t="shared" si="5"/>
        <v>7.2299999999999995</v>
      </c>
      <c r="Q16" s="34">
        <f t="shared" si="5"/>
        <v>7.261</v>
      </c>
      <c r="R16" s="33">
        <f t="shared" si="5"/>
        <v>5.029</v>
      </c>
      <c r="S16" s="32">
        <f t="shared" si="5"/>
        <v>5.0680000000000005</v>
      </c>
      <c r="T16" s="33">
        <f t="shared" si="5"/>
        <v>3.072</v>
      </c>
      <c r="U16" s="33">
        <f t="shared" si="5"/>
        <v>6.952000000000001</v>
      </c>
      <c r="V16" s="34">
        <f t="shared" si="5"/>
        <v>3.31</v>
      </c>
      <c r="W16" s="32">
        <f t="shared" si="5"/>
        <v>3.3330000000000006</v>
      </c>
      <c r="X16" s="33">
        <f t="shared" si="5"/>
        <v>3.446</v>
      </c>
      <c r="Y16" s="34">
        <f aca="true" t="shared" si="6" ref="Y16:AD16">Y11*10%/10</f>
        <v>4.023000000000001</v>
      </c>
      <c r="Z16" s="33">
        <f t="shared" si="6"/>
        <v>3.396</v>
      </c>
      <c r="AA16" s="32">
        <f t="shared" si="6"/>
        <v>5.175</v>
      </c>
      <c r="AB16" s="34">
        <f t="shared" si="6"/>
        <v>6.001</v>
      </c>
      <c r="AC16" s="32">
        <f t="shared" si="6"/>
        <v>5.852000000000001</v>
      </c>
      <c r="AD16" s="33">
        <f t="shared" si="6"/>
        <v>3.379</v>
      </c>
      <c r="AE16" s="34">
        <f>AE11*10%/10</f>
        <v>3.035</v>
      </c>
    </row>
    <row r="17" spans="1:31" ht="12.75" customHeight="1">
      <c r="A17" s="72"/>
      <c r="B17" s="18" t="s">
        <v>17</v>
      </c>
      <c r="C17" s="36">
        <f>2281.73*C16</f>
        <v>11700.711440000001</v>
      </c>
      <c r="D17" s="36">
        <f>2281.73*D16</f>
        <v>11721.247010000001</v>
      </c>
      <c r="E17" s="35">
        <f>2281.73*E16</f>
        <v>11483.947090000001</v>
      </c>
      <c r="F17" s="36">
        <f>2281.73*F16</f>
        <v>12047.5344</v>
      </c>
      <c r="G17" s="36">
        <f>2281.73*G16</f>
        <v>11791.98064</v>
      </c>
      <c r="H17" s="35">
        <f aca="true" t="shared" si="7" ref="H17:X17">2281.73*H16</f>
        <v>9336.839160000001</v>
      </c>
      <c r="I17" s="36">
        <f t="shared" si="7"/>
        <v>11525.01823</v>
      </c>
      <c r="J17" s="36">
        <f t="shared" si="7"/>
        <v>11680.17587</v>
      </c>
      <c r="K17" s="37">
        <f t="shared" si="7"/>
        <v>11725.81047</v>
      </c>
      <c r="L17" s="35">
        <f t="shared" si="7"/>
        <v>11819.361400000002</v>
      </c>
      <c r="M17" s="36">
        <f t="shared" si="7"/>
        <v>4693.51861</v>
      </c>
      <c r="N17" s="37">
        <f t="shared" si="7"/>
        <v>9229.59785</v>
      </c>
      <c r="O17" s="35">
        <f t="shared" si="7"/>
        <v>9229.59785</v>
      </c>
      <c r="P17" s="36">
        <f t="shared" si="7"/>
        <v>16496.9079</v>
      </c>
      <c r="Q17" s="37">
        <f t="shared" si="7"/>
        <v>16567.64153</v>
      </c>
      <c r="R17" s="36">
        <f t="shared" si="7"/>
        <v>11474.820169999999</v>
      </c>
      <c r="S17" s="35">
        <f t="shared" si="7"/>
        <v>11563.80764</v>
      </c>
      <c r="T17" s="36">
        <f t="shared" si="7"/>
        <v>7009.474560000001</v>
      </c>
      <c r="U17" s="36">
        <f t="shared" si="7"/>
        <v>15862.586960000002</v>
      </c>
      <c r="V17" s="37">
        <f t="shared" si="7"/>
        <v>7552.5263</v>
      </c>
      <c r="W17" s="35">
        <f t="shared" si="7"/>
        <v>7605.006090000002</v>
      </c>
      <c r="X17" s="36">
        <f t="shared" si="7"/>
        <v>7862.84158</v>
      </c>
      <c r="Y17" s="37">
        <f aca="true" t="shared" si="8" ref="Y17:AD17">2281.73*Y16</f>
        <v>9179.399790000001</v>
      </c>
      <c r="Z17" s="36">
        <f t="shared" si="8"/>
        <v>7748.75508</v>
      </c>
      <c r="AA17" s="35">
        <f t="shared" si="8"/>
        <v>11807.95275</v>
      </c>
      <c r="AB17" s="37">
        <f t="shared" si="8"/>
        <v>13692.661730000002</v>
      </c>
      <c r="AC17" s="35">
        <f t="shared" si="8"/>
        <v>13352.683960000002</v>
      </c>
      <c r="AD17" s="36">
        <f t="shared" si="8"/>
        <v>7709.9656700000005</v>
      </c>
      <c r="AE17" s="37">
        <f>2281.73*AE16</f>
        <v>6925.05055</v>
      </c>
    </row>
    <row r="18" spans="1:31" ht="15.75" customHeight="1">
      <c r="A18" s="72"/>
      <c r="B18" s="18" t="s">
        <v>2</v>
      </c>
      <c r="C18" s="36">
        <f aca="true" t="shared" si="9" ref="C18:X18">C17/C10/12</f>
        <v>1.901441666666667</v>
      </c>
      <c r="D18" s="36">
        <f t="shared" si="9"/>
        <v>1.9014416666666667</v>
      </c>
      <c r="E18" s="35">
        <f t="shared" si="9"/>
        <v>1.901441666666667</v>
      </c>
      <c r="F18" s="36">
        <f t="shared" si="9"/>
        <v>1.9014416666666667</v>
      </c>
      <c r="G18" s="36">
        <f t="shared" si="9"/>
        <v>1.901441666666667</v>
      </c>
      <c r="H18" s="35">
        <f t="shared" si="9"/>
        <v>1.901441666666667</v>
      </c>
      <c r="I18" s="36">
        <f t="shared" si="9"/>
        <v>1.9014416666666667</v>
      </c>
      <c r="J18" s="36">
        <f t="shared" si="9"/>
        <v>1.9014416666666667</v>
      </c>
      <c r="K18" s="37">
        <f t="shared" si="9"/>
        <v>1.901441666666667</v>
      </c>
      <c r="L18" s="35">
        <f t="shared" si="9"/>
        <v>1.901441666666667</v>
      </c>
      <c r="M18" s="36">
        <f t="shared" si="9"/>
        <v>1.901441666666667</v>
      </c>
      <c r="N18" s="37">
        <f t="shared" si="9"/>
        <v>1.9014416666666667</v>
      </c>
      <c r="O18" s="35">
        <f t="shared" si="9"/>
        <v>1.9014416666666667</v>
      </c>
      <c r="P18" s="36">
        <f t="shared" si="9"/>
        <v>1.9014416666666667</v>
      </c>
      <c r="Q18" s="37">
        <f t="shared" si="9"/>
        <v>1.9014416666666667</v>
      </c>
      <c r="R18" s="36">
        <f t="shared" si="9"/>
        <v>1.9014416666666667</v>
      </c>
      <c r="S18" s="35">
        <f t="shared" si="9"/>
        <v>1.901441666666667</v>
      </c>
      <c r="T18" s="36">
        <f t="shared" si="9"/>
        <v>1.901441666666667</v>
      </c>
      <c r="U18" s="36">
        <f t="shared" si="9"/>
        <v>1.901441666666667</v>
      </c>
      <c r="V18" s="37">
        <f t="shared" si="9"/>
        <v>1.901441666666667</v>
      </c>
      <c r="W18" s="35">
        <f t="shared" si="9"/>
        <v>1.901441666666667</v>
      </c>
      <c r="X18" s="36">
        <f t="shared" si="9"/>
        <v>1.9014416666666667</v>
      </c>
      <c r="Y18" s="37">
        <f aca="true" t="shared" si="10" ref="Y18:AD18">Y17/Y10/12</f>
        <v>1.901441666666667</v>
      </c>
      <c r="Z18" s="36">
        <f t="shared" si="10"/>
        <v>1.9014416666666667</v>
      </c>
      <c r="AA18" s="35">
        <f t="shared" si="10"/>
        <v>1.9014416666666667</v>
      </c>
      <c r="AB18" s="37">
        <f t="shared" si="10"/>
        <v>1.901441666666667</v>
      </c>
      <c r="AC18" s="35">
        <f t="shared" si="10"/>
        <v>1.901441666666667</v>
      </c>
      <c r="AD18" s="36">
        <f t="shared" si="10"/>
        <v>1.901441666666667</v>
      </c>
      <c r="AE18" s="37">
        <f>AE17/AE10/12</f>
        <v>1.9014416666666667</v>
      </c>
    </row>
    <row r="19" spans="1:31" ht="13.5" customHeight="1" thickBot="1">
      <c r="A19" s="73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1" t="s">
        <v>18</v>
      </c>
      <c r="L19" s="30" t="s">
        <v>18</v>
      </c>
      <c r="M19" s="30" t="s">
        <v>18</v>
      </c>
      <c r="N19" s="31" t="s">
        <v>18</v>
      </c>
      <c r="O19" s="30" t="s">
        <v>18</v>
      </c>
      <c r="P19" s="30" t="s">
        <v>18</v>
      </c>
      <c r="Q19" s="31" t="s">
        <v>18</v>
      </c>
      <c r="R19" s="30" t="s">
        <v>18</v>
      </c>
      <c r="S19" s="30" t="s">
        <v>18</v>
      </c>
      <c r="T19" s="30" t="s">
        <v>18</v>
      </c>
      <c r="U19" s="30" t="s">
        <v>18</v>
      </c>
      <c r="V19" s="31" t="s">
        <v>18</v>
      </c>
      <c r="W19" s="30" t="s">
        <v>18</v>
      </c>
      <c r="X19" s="30" t="s">
        <v>18</v>
      </c>
      <c r="Y19" s="31" t="s">
        <v>18</v>
      </c>
      <c r="Z19" s="30" t="s">
        <v>18</v>
      </c>
      <c r="AA19" s="30" t="s">
        <v>18</v>
      </c>
      <c r="AB19" s="31" t="s">
        <v>18</v>
      </c>
      <c r="AC19" s="30" t="s">
        <v>18</v>
      </c>
      <c r="AD19" s="30" t="s">
        <v>18</v>
      </c>
      <c r="AE19" s="31" t="s">
        <v>18</v>
      </c>
    </row>
    <row r="20" spans="1:31" ht="15" customHeight="1" thickTop="1">
      <c r="A20" s="71" t="s">
        <v>23</v>
      </c>
      <c r="B20" s="21" t="s">
        <v>15</v>
      </c>
      <c r="C20" s="38">
        <v>494.4</v>
      </c>
      <c r="D20" s="38">
        <v>495.9</v>
      </c>
      <c r="E20" s="38">
        <v>493.1</v>
      </c>
      <c r="F20" s="38">
        <v>437.8</v>
      </c>
      <c r="G20" s="38">
        <v>434.9</v>
      </c>
      <c r="H20" s="38">
        <v>369.2</v>
      </c>
      <c r="I20" s="38">
        <v>404.4</v>
      </c>
      <c r="J20" s="38">
        <v>449.3</v>
      </c>
      <c r="K20" s="39">
        <v>439.7</v>
      </c>
      <c r="L20" s="38">
        <v>444.4</v>
      </c>
      <c r="M20" s="38">
        <v>278.1</v>
      </c>
      <c r="N20" s="39">
        <v>337.9</v>
      </c>
      <c r="O20" s="38">
        <v>336.4</v>
      </c>
      <c r="P20" s="38">
        <v>596.9</v>
      </c>
      <c r="Q20" s="39">
        <v>602.3</v>
      </c>
      <c r="R20" s="38">
        <v>430</v>
      </c>
      <c r="S20" s="38">
        <v>434.7</v>
      </c>
      <c r="T20" s="38">
        <v>305.5</v>
      </c>
      <c r="U20" s="38">
        <v>415.9</v>
      </c>
      <c r="V20" s="39">
        <v>278.2</v>
      </c>
      <c r="W20" s="38">
        <v>279.6</v>
      </c>
      <c r="X20" s="38">
        <v>280.3</v>
      </c>
      <c r="Y20" s="39">
        <v>334.7</v>
      </c>
      <c r="Z20" s="38">
        <v>280.4</v>
      </c>
      <c r="AA20" s="38">
        <v>447.5</v>
      </c>
      <c r="AB20" s="39">
        <v>505.3</v>
      </c>
      <c r="AC20" s="38">
        <v>496.9</v>
      </c>
      <c r="AD20" s="38">
        <v>280</v>
      </c>
      <c r="AE20" s="39">
        <v>282.4</v>
      </c>
    </row>
    <row r="21" spans="1:31" ht="12.75">
      <c r="A21" s="72"/>
      <c r="B21" s="17" t="s">
        <v>4</v>
      </c>
      <c r="C21" s="38">
        <f aca="true" t="shared" si="11" ref="C21:H21">C20*0.08</f>
        <v>39.552</v>
      </c>
      <c r="D21" s="38">
        <f t="shared" si="11"/>
        <v>39.672</v>
      </c>
      <c r="E21" s="38">
        <f t="shared" si="11"/>
        <v>39.448</v>
      </c>
      <c r="F21" s="38">
        <f t="shared" si="11"/>
        <v>35.024</v>
      </c>
      <c r="G21" s="38">
        <f t="shared" si="11"/>
        <v>34.792</v>
      </c>
      <c r="H21" s="38">
        <f t="shared" si="11"/>
        <v>29.536</v>
      </c>
      <c r="I21" s="38">
        <f>I20*0.05</f>
        <v>20.22</v>
      </c>
      <c r="J21" s="38">
        <f>J20*0.058</f>
        <v>26.059400000000004</v>
      </c>
      <c r="K21" s="39">
        <f>K20*0.08</f>
        <v>35.176</v>
      </c>
      <c r="L21" s="38">
        <f>L20*0.08</f>
        <v>35.552</v>
      </c>
      <c r="M21" s="38">
        <f>M20*0.05</f>
        <v>13.905000000000001</v>
      </c>
      <c r="N21" s="39">
        <f>N20*0.08</f>
        <v>27.032</v>
      </c>
      <c r="O21" s="38">
        <f>O20*0.08</f>
        <v>26.912</v>
      </c>
      <c r="P21" s="38">
        <f>P20*0.05</f>
        <v>29.845</v>
      </c>
      <c r="Q21" s="39">
        <f>Q20*0.08</f>
        <v>48.184</v>
      </c>
      <c r="R21" s="38">
        <f>R20*0.08</f>
        <v>34.4</v>
      </c>
      <c r="S21" s="38">
        <f>S20*0.08</f>
        <v>34.776</v>
      </c>
      <c r="T21" s="38">
        <f>T20*0.05</f>
        <v>15.275</v>
      </c>
      <c r="U21" s="38">
        <f>U20*0.08</f>
        <v>33.272</v>
      </c>
      <c r="V21" s="39">
        <f>V20*0.08</f>
        <v>22.256</v>
      </c>
      <c r="W21" s="38">
        <f>W20*0.08</f>
        <v>22.368000000000002</v>
      </c>
      <c r="X21" s="38">
        <f>X20*0.05</f>
        <v>14.015</v>
      </c>
      <c r="Y21" s="39">
        <f>Y20*0.08</f>
        <v>26.776</v>
      </c>
      <c r="Z21" s="38">
        <f>Z20*0.08</f>
        <v>22.432</v>
      </c>
      <c r="AA21" s="38">
        <f>AA20*0.08</f>
        <v>35.800000000000004</v>
      </c>
      <c r="AB21" s="39">
        <f>AB20*0.08</f>
        <v>40.424</v>
      </c>
      <c r="AC21" s="38">
        <f>AC20*0.08</f>
        <v>39.752</v>
      </c>
      <c r="AD21" s="38">
        <f>AD20*0.08</f>
        <v>22.400000000000002</v>
      </c>
      <c r="AE21" s="39">
        <f>AE20*0.08</f>
        <v>22.592</v>
      </c>
    </row>
    <row r="22" spans="1:31" ht="13.5" customHeight="1">
      <c r="A22" s="72"/>
      <c r="B22" s="18" t="s">
        <v>17</v>
      </c>
      <c r="C22" s="40">
        <f>445.14*C21</f>
        <v>17606.17728</v>
      </c>
      <c r="D22" s="36">
        <f>445.14*D21</f>
        <v>17659.59408</v>
      </c>
      <c r="E22" s="40">
        <f>445.14*E21</f>
        <v>17559.88272</v>
      </c>
      <c r="F22" s="36">
        <f>445.14*F21</f>
        <v>15590.58336</v>
      </c>
      <c r="G22" s="36">
        <f>445.14*G21</f>
        <v>15487.31088</v>
      </c>
      <c r="H22" s="40">
        <f aca="true" t="shared" si="12" ref="H22:X22">445.14*H21</f>
        <v>13147.65504</v>
      </c>
      <c r="I22" s="36">
        <f t="shared" si="12"/>
        <v>9000.7308</v>
      </c>
      <c r="J22" s="36">
        <f t="shared" si="12"/>
        <v>11600.081316000002</v>
      </c>
      <c r="K22" s="41">
        <f t="shared" si="12"/>
        <v>15658.24464</v>
      </c>
      <c r="L22" s="40">
        <f t="shared" si="12"/>
        <v>15825.617279999999</v>
      </c>
      <c r="M22" s="36">
        <f t="shared" si="12"/>
        <v>6189.6717</v>
      </c>
      <c r="N22" s="41">
        <f t="shared" si="12"/>
        <v>12033.02448</v>
      </c>
      <c r="O22" s="40">
        <f t="shared" si="12"/>
        <v>11979.60768</v>
      </c>
      <c r="P22" s="36">
        <f t="shared" si="12"/>
        <v>13285.2033</v>
      </c>
      <c r="Q22" s="41">
        <f t="shared" si="12"/>
        <v>21448.62576</v>
      </c>
      <c r="R22" s="36">
        <f t="shared" si="12"/>
        <v>15312.815999999999</v>
      </c>
      <c r="S22" s="40">
        <f t="shared" si="12"/>
        <v>15480.18864</v>
      </c>
      <c r="T22" s="36">
        <f t="shared" si="12"/>
        <v>6799.5135</v>
      </c>
      <c r="U22" s="36">
        <f t="shared" si="12"/>
        <v>14810.698079999998</v>
      </c>
      <c r="V22" s="41">
        <f t="shared" si="12"/>
        <v>9907.03584</v>
      </c>
      <c r="W22" s="40">
        <f t="shared" si="12"/>
        <v>9956.891520000001</v>
      </c>
      <c r="X22" s="36">
        <f t="shared" si="12"/>
        <v>6238.6371</v>
      </c>
      <c r="Y22" s="41">
        <f aca="true" t="shared" si="13" ref="Y22:AD22">445.14*Y21</f>
        <v>11919.06864</v>
      </c>
      <c r="Z22" s="36">
        <f t="shared" si="13"/>
        <v>9985.38048</v>
      </c>
      <c r="AA22" s="40">
        <f t="shared" si="13"/>
        <v>15936.012</v>
      </c>
      <c r="AB22" s="41">
        <f t="shared" si="13"/>
        <v>17994.339359999998</v>
      </c>
      <c r="AC22" s="40">
        <f t="shared" si="13"/>
        <v>17695.205280000002</v>
      </c>
      <c r="AD22" s="36">
        <f t="shared" si="13"/>
        <v>9971.136</v>
      </c>
      <c r="AE22" s="41">
        <f>445.14*AE21</f>
        <v>10056.602879999999</v>
      </c>
    </row>
    <row r="23" spans="1:31" ht="16.5" customHeight="1">
      <c r="A23" s="72"/>
      <c r="B23" s="18" t="s">
        <v>2</v>
      </c>
      <c r="C23" s="35">
        <f aca="true" t="shared" si="14" ref="C23:X23">C22/C10/12</f>
        <v>2.8611182527301096</v>
      </c>
      <c r="D23" s="36">
        <f t="shared" si="14"/>
        <v>2.864770955810784</v>
      </c>
      <c r="E23" s="35">
        <f t="shared" si="14"/>
        <v>2.9074578978740315</v>
      </c>
      <c r="F23" s="36">
        <f t="shared" si="14"/>
        <v>2.4606350000000003</v>
      </c>
      <c r="G23" s="36">
        <f t="shared" si="14"/>
        <v>2.4973089009287928</v>
      </c>
      <c r="H23" s="35">
        <f t="shared" si="14"/>
        <v>2.6775120234604106</v>
      </c>
      <c r="I23" s="36">
        <f t="shared" si="14"/>
        <v>1.4849750544446643</v>
      </c>
      <c r="J23" s="36">
        <f t="shared" si="14"/>
        <v>1.8884028970502056</v>
      </c>
      <c r="K23" s="37">
        <f t="shared" si="14"/>
        <v>2.5391199065966146</v>
      </c>
      <c r="L23" s="35">
        <f t="shared" si="14"/>
        <v>2.5459487258687257</v>
      </c>
      <c r="M23" s="36">
        <f t="shared" si="14"/>
        <v>2.5075642926592123</v>
      </c>
      <c r="N23" s="37">
        <f t="shared" si="14"/>
        <v>2.4789914462299136</v>
      </c>
      <c r="O23" s="35">
        <f t="shared" si="14"/>
        <v>2.4679867490729293</v>
      </c>
      <c r="P23" s="36">
        <f t="shared" si="14"/>
        <v>1.5312590248962656</v>
      </c>
      <c r="Q23" s="37">
        <f t="shared" si="14"/>
        <v>2.4616244043520177</v>
      </c>
      <c r="R23" s="36">
        <f t="shared" si="14"/>
        <v>2.53741896997415</v>
      </c>
      <c r="S23" s="35">
        <f t="shared" si="14"/>
        <v>2.545413812154696</v>
      </c>
      <c r="T23" s="36">
        <f t="shared" si="14"/>
        <v>1.844486083984375</v>
      </c>
      <c r="U23" s="36">
        <f t="shared" si="14"/>
        <v>1.7753521864211734</v>
      </c>
      <c r="V23" s="37">
        <f t="shared" si="14"/>
        <v>2.494218489425982</v>
      </c>
      <c r="W23" s="35">
        <f t="shared" si="14"/>
        <v>2.4894718271827183</v>
      </c>
      <c r="X23" s="36">
        <f t="shared" si="14"/>
        <v>1.508666352292513</v>
      </c>
      <c r="Y23" s="37">
        <f aca="true" t="shared" si="15" ref="Y23:AD23">Y22/Y10/12</f>
        <v>2.4689428784489187</v>
      </c>
      <c r="Z23" s="36">
        <f t="shared" si="15"/>
        <v>2.4502798586572436</v>
      </c>
      <c r="AA23" s="35">
        <f t="shared" si="15"/>
        <v>2.566185507246377</v>
      </c>
      <c r="AB23" s="37">
        <f t="shared" si="15"/>
        <v>2.4987973337777034</v>
      </c>
      <c r="AC23" s="35">
        <f t="shared" si="15"/>
        <v>2.519823034859877</v>
      </c>
      <c r="AD23" s="36">
        <f t="shared" si="15"/>
        <v>2.4590944066291804</v>
      </c>
      <c r="AE23" s="37">
        <f>AE22/AE10/12</f>
        <v>2.7612857990115316</v>
      </c>
    </row>
    <row r="24" spans="1:31" ht="17.25" customHeight="1" thickBot="1">
      <c r="A24" s="73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1" t="s">
        <v>19</v>
      </c>
      <c r="L24" s="30" t="s">
        <v>19</v>
      </c>
      <c r="M24" s="30" t="s">
        <v>19</v>
      </c>
      <c r="N24" s="31" t="s">
        <v>19</v>
      </c>
      <c r="O24" s="30" t="s">
        <v>19</v>
      </c>
      <c r="P24" s="30" t="s">
        <v>19</v>
      </c>
      <c r="Q24" s="31" t="s">
        <v>19</v>
      </c>
      <c r="R24" s="30" t="s">
        <v>19</v>
      </c>
      <c r="S24" s="30" t="s">
        <v>19</v>
      </c>
      <c r="T24" s="30" t="s">
        <v>19</v>
      </c>
      <c r="U24" s="30" t="s">
        <v>19</v>
      </c>
      <c r="V24" s="31" t="s">
        <v>19</v>
      </c>
      <c r="W24" s="30" t="s">
        <v>19</v>
      </c>
      <c r="X24" s="30" t="s">
        <v>19</v>
      </c>
      <c r="Y24" s="31" t="s">
        <v>19</v>
      </c>
      <c r="Z24" s="30" t="s">
        <v>19</v>
      </c>
      <c r="AA24" s="30" t="s">
        <v>19</v>
      </c>
      <c r="AB24" s="31" t="s">
        <v>19</v>
      </c>
      <c r="AC24" s="30" t="s">
        <v>19</v>
      </c>
      <c r="AD24" s="30" t="s">
        <v>19</v>
      </c>
      <c r="AE24" s="31" t="s">
        <v>19</v>
      </c>
    </row>
    <row r="25" spans="1:31" ht="13.5" thickTop="1">
      <c r="A25" s="68" t="s">
        <v>24</v>
      </c>
      <c r="B25" s="19" t="s">
        <v>4</v>
      </c>
      <c r="C25" s="42">
        <f>C11*0.25%</f>
        <v>1.2819999999999998</v>
      </c>
      <c r="D25" s="43">
        <f>D11*0.25%</f>
        <v>1.2842500000000001</v>
      </c>
      <c r="E25" s="42">
        <f>E11*0.25%</f>
        <v>1.25825</v>
      </c>
      <c r="F25" s="43">
        <f>F11*0.25%</f>
        <v>1.32</v>
      </c>
      <c r="G25" s="43">
        <f>G11*0.25%</f>
        <v>1.2919999999999998</v>
      </c>
      <c r="H25" s="42">
        <f>H11*0.25%</f>
        <v>1.023</v>
      </c>
      <c r="I25" s="43">
        <f>I11*0.25%</f>
        <v>1.26275</v>
      </c>
      <c r="J25" s="43">
        <f>J11*0.25%</f>
        <v>1.27975</v>
      </c>
      <c r="K25" s="44">
        <f>K11*0.1%</f>
        <v>0.5139</v>
      </c>
      <c r="L25" s="42">
        <f>L11*0.25%</f>
        <v>1.295</v>
      </c>
      <c r="M25" s="43">
        <f>M11*0.25%</f>
        <v>0.51425</v>
      </c>
      <c r="N25" s="44">
        <f>N11*0.1%</f>
        <v>0.4045</v>
      </c>
      <c r="O25" s="42">
        <f>O11*0.25%</f>
        <v>1.01125</v>
      </c>
      <c r="P25" s="43">
        <f>P11*0.25%</f>
        <v>1.8075</v>
      </c>
      <c r="Q25" s="44">
        <f>Q11*0.1%</f>
        <v>0.7261000000000001</v>
      </c>
      <c r="R25" s="43">
        <f>R11*0.25%</f>
        <v>1.25725</v>
      </c>
      <c r="S25" s="42">
        <f>S11*0.25%</f>
        <v>1.2670000000000001</v>
      </c>
      <c r="T25" s="43">
        <f>T11*0.25%</f>
        <v>0.768</v>
      </c>
      <c r="U25" s="43">
        <f>U11*0.25%</f>
        <v>1.7380000000000002</v>
      </c>
      <c r="V25" s="44">
        <f>V11*0.1%</f>
        <v>0.331</v>
      </c>
      <c r="W25" s="42">
        <f>W11*0.25%</f>
        <v>0.83325</v>
      </c>
      <c r="X25" s="43">
        <f>X11*0.25%</f>
        <v>0.8615</v>
      </c>
      <c r="Y25" s="44">
        <f>Y11*0.1%</f>
        <v>0.40230000000000005</v>
      </c>
      <c r="Z25" s="43">
        <f>Z11*0.25%</f>
        <v>0.8490000000000001</v>
      </c>
      <c r="AA25" s="42">
        <f>AA11*0.25%</f>
        <v>1.29375</v>
      </c>
      <c r="AB25" s="44">
        <f>AB11*0.1%</f>
        <v>0.6001000000000001</v>
      </c>
      <c r="AC25" s="42">
        <f>AC11*0.25%</f>
        <v>1.463</v>
      </c>
      <c r="AD25" s="43">
        <f>AD11*0.25%</f>
        <v>0.84475</v>
      </c>
      <c r="AE25" s="44">
        <f>AE11*0.1%</f>
        <v>0.3035</v>
      </c>
    </row>
    <row r="26" spans="1:31" ht="16.5" customHeight="1">
      <c r="A26" s="69"/>
      <c r="B26" s="16" t="s">
        <v>17</v>
      </c>
      <c r="C26" s="5">
        <f>71.18*C25</f>
        <v>91.25276</v>
      </c>
      <c r="D26" s="45">
        <f>71.18*D25</f>
        <v>91.41291500000001</v>
      </c>
      <c r="E26" s="5">
        <f>71.18*E25</f>
        <v>89.56223500000002</v>
      </c>
      <c r="F26" s="45">
        <f>71.18*F25</f>
        <v>93.95760000000001</v>
      </c>
      <c r="G26" s="45">
        <f>71.18*G25</f>
        <v>91.96455999999999</v>
      </c>
      <c r="H26" s="5">
        <f aca="true" t="shared" si="16" ref="H26:X26">71.18*H25</f>
        <v>72.81714</v>
      </c>
      <c r="I26" s="45">
        <f t="shared" si="16"/>
        <v>89.88254500000001</v>
      </c>
      <c r="J26" s="45">
        <f t="shared" si="16"/>
        <v>91.092605</v>
      </c>
      <c r="K26" s="46">
        <f t="shared" si="16"/>
        <v>36.579402</v>
      </c>
      <c r="L26" s="5">
        <f t="shared" si="16"/>
        <v>92.1781</v>
      </c>
      <c r="M26" s="45">
        <f t="shared" si="16"/>
        <v>36.604315</v>
      </c>
      <c r="N26" s="46">
        <f t="shared" si="16"/>
        <v>28.792310000000004</v>
      </c>
      <c r="O26" s="5">
        <f t="shared" si="16"/>
        <v>71.98077500000001</v>
      </c>
      <c r="P26" s="45">
        <f t="shared" si="16"/>
        <v>128.65785000000002</v>
      </c>
      <c r="Q26" s="46">
        <f t="shared" si="16"/>
        <v>51.68379800000001</v>
      </c>
      <c r="R26" s="45">
        <f t="shared" si="16"/>
        <v>89.491055</v>
      </c>
      <c r="S26" s="5">
        <f t="shared" si="16"/>
        <v>90.18506000000002</v>
      </c>
      <c r="T26" s="45">
        <f t="shared" si="16"/>
        <v>54.66624000000001</v>
      </c>
      <c r="U26" s="45">
        <f t="shared" si="16"/>
        <v>123.71084000000003</v>
      </c>
      <c r="V26" s="46">
        <f t="shared" si="16"/>
        <v>23.560580000000005</v>
      </c>
      <c r="W26" s="5">
        <f t="shared" si="16"/>
        <v>59.31073500000001</v>
      </c>
      <c r="X26" s="45">
        <f t="shared" si="16"/>
        <v>61.32157000000001</v>
      </c>
      <c r="Y26" s="46">
        <f aca="true" t="shared" si="17" ref="Y26:AD26">71.18*Y25</f>
        <v>28.635714000000007</v>
      </c>
      <c r="Z26" s="45">
        <f t="shared" si="17"/>
        <v>60.43182000000001</v>
      </c>
      <c r="AA26" s="5">
        <f t="shared" si="17"/>
        <v>92.08912500000001</v>
      </c>
      <c r="AB26" s="46">
        <f t="shared" si="17"/>
        <v>42.71511800000001</v>
      </c>
      <c r="AC26" s="5">
        <f t="shared" si="17"/>
        <v>104.13634000000002</v>
      </c>
      <c r="AD26" s="45">
        <f t="shared" si="17"/>
        <v>60.12930500000001</v>
      </c>
      <c r="AE26" s="46">
        <f>71.18*AE25</f>
        <v>21.60313</v>
      </c>
    </row>
    <row r="27" spans="1:31" ht="17.25" customHeight="1">
      <c r="A27" s="69"/>
      <c r="B27" s="16" t="s">
        <v>2</v>
      </c>
      <c r="C27" s="5">
        <f aca="true" t="shared" si="18" ref="C27:X27">C26/C10/12</f>
        <v>0.014829166666666666</v>
      </c>
      <c r="D27" s="45">
        <f t="shared" si="18"/>
        <v>0.014829166666666666</v>
      </c>
      <c r="E27" s="5">
        <f t="shared" si="18"/>
        <v>0.01482916666666667</v>
      </c>
      <c r="F27" s="45">
        <f t="shared" si="18"/>
        <v>0.01482916666666667</v>
      </c>
      <c r="G27" s="45">
        <f t="shared" si="18"/>
        <v>0.014829166666666666</v>
      </c>
      <c r="H27" s="5">
        <f t="shared" si="18"/>
        <v>0.014829166666666666</v>
      </c>
      <c r="I27" s="45">
        <f t="shared" si="18"/>
        <v>0.014829166666666666</v>
      </c>
      <c r="J27" s="45">
        <f t="shared" si="18"/>
        <v>0.01482916666666667</v>
      </c>
      <c r="K27" s="46">
        <f t="shared" si="18"/>
        <v>0.0059316666666666676</v>
      </c>
      <c r="L27" s="5">
        <f t="shared" si="18"/>
        <v>0.014829166666666666</v>
      </c>
      <c r="M27" s="45">
        <f t="shared" si="18"/>
        <v>0.014829166666666666</v>
      </c>
      <c r="N27" s="46">
        <f t="shared" si="18"/>
        <v>0.0059316666666666676</v>
      </c>
      <c r="O27" s="5">
        <f t="shared" si="18"/>
        <v>0.01482916666666667</v>
      </c>
      <c r="P27" s="45">
        <f t="shared" si="18"/>
        <v>0.01482916666666667</v>
      </c>
      <c r="Q27" s="46">
        <f t="shared" si="18"/>
        <v>0.0059316666666666676</v>
      </c>
      <c r="R27" s="45">
        <f t="shared" si="18"/>
        <v>0.01482916666666667</v>
      </c>
      <c r="S27" s="5">
        <f t="shared" si="18"/>
        <v>0.01482916666666667</v>
      </c>
      <c r="T27" s="45">
        <f t="shared" si="18"/>
        <v>0.01482916666666667</v>
      </c>
      <c r="U27" s="45">
        <f t="shared" si="18"/>
        <v>0.01482916666666667</v>
      </c>
      <c r="V27" s="46">
        <f t="shared" si="18"/>
        <v>0.005931666666666668</v>
      </c>
      <c r="W27" s="5">
        <f t="shared" si="18"/>
        <v>0.01482916666666667</v>
      </c>
      <c r="X27" s="45">
        <f t="shared" si="18"/>
        <v>0.01482916666666667</v>
      </c>
      <c r="Y27" s="46">
        <f aca="true" t="shared" si="19" ref="Y27:AD27">Y26/Y10/12</f>
        <v>0.005931666666666668</v>
      </c>
      <c r="Z27" s="45">
        <f t="shared" si="19"/>
        <v>0.01482916666666667</v>
      </c>
      <c r="AA27" s="5">
        <f t="shared" si="19"/>
        <v>0.01482916666666667</v>
      </c>
      <c r="AB27" s="46">
        <f t="shared" si="19"/>
        <v>0.005931666666666668</v>
      </c>
      <c r="AC27" s="5">
        <f t="shared" si="19"/>
        <v>0.01482916666666667</v>
      </c>
      <c r="AD27" s="45">
        <f t="shared" si="19"/>
        <v>0.014829166666666671</v>
      </c>
      <c r="AE27" s="46">
        <f>AE26/AE10/12</f>
        <v>0.0059316666666666676</v>
      </c>
    </row>
    <row r="28" spans="1:31" ht="18" customHeight="1" thickBot="1">
      <c r="A28" s="70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0" t="s">
        <v>18</v>
      </c>
      <c r="K28" s="31" t="s">
        <v>18</v>
      </c>
      <c r="L28" s="30" t="s">
        <v>18</v>
      </c>
      <c r="M28" s="30" t="s">
        <v>18</v>
      </c>
      <c r="N28" s="31" t="s">
        <v>18</v>
      </c>
      <c r="O28" s="30" t="s">
        <v>18</v>
      </c>
      <c r="P28" s="30" t="s">
        <v>18</v>
      </c>
      <c r="Q28" s="31" t="s">
        <v>18</v>
      </c>
      <c r="R28" s="30" t="s">
        <v>18</v>
      </c>
      <c r="S28" s="30" t="s">
        <v>18</v>
      </c>
      <c r="T28" s="30" t="s">
        <v>18</v>
      </c>
      <c r="U28" s="30" t="s">
        <v>18</v>
      </c>
      <c r="V28" s="31" t="s">
        <v>18</v>
      </c>
      <c r="W28" s="30" t="s">
        <v>18</v>
      </c>
      <c r="X28" s="30" t="s">
        <v>18</v>
      </c>
      <c r="Y28" s="31" t="s">
        <v>18</v>
      </c>
      <c r="Z28" s="30" t="s">
        <v>18</v>
      </c>
      <c r="AA28" s="30" t="s">
        <v>18</v>
      </c>
      <c r="AB28" s="31" t="s">
        <v>18</v>
      </c>
      <c r="AC28" s="30" t="s">
        <v>18</v>
      </c>
      <c r="AD28" s="30" t="s">
        <v>18</v>
      </c>
      <c r="AE28" s="31" t="s">
        <v>18</v>
      </c>
    </row>
    <row r="29" spans="1:31" ht="13.5" thickTop="1">
      <c r="A29" s="68" t="s">
        <v>25</v>
      </c>
      <c r="B29" s="19" t="s">
        <v>5</v>
      </c>
      <c r="C29" s="42">
        <f>C11*0.7%</f>
        <v>3.5895999999999995</v>
      </c>
      <c r="D29" s="43">
        <f>D10*0.7%</f>
        <v>3.5959</v>
      </c>
      <c r="E29" s="42">
        <f>E11*0.48%</f>
        <v>2.4158399999999998</v>
      </c>
      <c r="F29" s="43">
        <f>F10*0.48%</f>
        <v>2.5343999999999998</v>
      </c>
      <c r="G29" s="43">
        <f>G10*0.48%</f>
        <v>2.4806399999999997</v>
      </c>
      <c r="H29" s="42">
        <f>H11*0.48%</f>
        <v>1.9641599999999997</v>
      </c>
      <c r="I29" s="43">
        <f>I10*0.48%</f>
        <v>2.42448</v>
      </c>
      <c r="J29" s="43">
        <f>J10*0.48%</f>
        <v>2.4571199999999997</v>
      </c>
      <c r="K29" s="44">
        <f>K11*0.1%</f>
        <v>0.5139</v>
      </c>
      <c r="L29" s="42">
        <f>L11*0.48%</f>
        <v>2.4863999999999997</v>
      </c>
      <c r="M29" s="43">
        <f>M10*0.48%</f>
        <v>0.9873599999999999</v>
      </c>
      <c r="N29" s="44">
        <f>N11*0.1%</f>
        <v>0.4045</v>
      </c>
      <c r="O29" s="42">
        <f>O11*0.48%</f>
        <v>1.9415999999999998</v>
      </c>
      <c r="P29" s="43">
        <f>P10*0.48%</f>
        <v>3.4703999999999997</v>
      </c>
      <c r="Q29" s="44">
        <f>Q11*0.1%</f>
        <v>0.7261000000000001</v>
      </c>
      <c r="R29" s="43">
        <f>R10*0.48%</f>
        <v>2.4139199999999996</v>
      </c>
      <c r="S29" s="42">
        <f>S11*0.48%</f>
        <v>2.4326399999999997</v>
      </c>
      <c r="T29" s="43">
        <f>T10*0.48%</f>
        <v>1.4745599999999999</v>
      </c>
      <c r="U29" s="43">
        <f>U10*0.48%</f>
        <v>3.33696</v>
      </c>
      <c r="V29" s="44">
        <f>V11*0.1%</f>
        <v>0.331</v>
      </c>
      <c r="W29" s="42">
        <f>W11*0.48%</f>
        <v>1.59984</v>
      </c>
      <c r="X29" s="43">
        <f>X10*0.48%</f>
        <v>1.65408</v>
      </c>
      <c r="Y29" s="44">
        <f>Y11*0.1%</f>
        <v>0.40230000000000005</v>
      </c>
      <c r="Z29" s="43">
        <f>Z10*0.48%</f>
        <v>1.63008</v>
      </c>
      <c r="AA29" s="42">
        <f>AA11*0.48%</f>
        <v>2.484</v>
      </c>
      <c r="AB29" s="44">
        <f>AB11*0.1%</f>
        <v>0.6001000000000001</v>
      </c>
      <c r="AC29" s="42">
        <f>AC11*0.48%</f>
        <v>2.80896</v>
      </c>
      <c r="AD29" s="43">
        <f>AD10*0.48%</f>
        <v>1.6219199999999998</v>
      </c>
      <c r="AE29" s="44">
        <f>AE11*0.1%</f>
        <v>0.3035</v>
      </c>
    </row>
    <row r="30" spans="1:31" ht="15" customHeight="1">
      <c r="A30" s="69"/>
      <c r="B30" s="16" t="s">
        <v>17</v>
      </c>
      <c r="C30" s="5">
        <f>45.32*C29</f>
        <v>162.680672</v>
      </c>
      <c r="D30" s="45">
        <f>45.32*D29</f>
        <v>162.966188</v>
      </c>
      <c r="E30" s="5">
        <f>45.32*E29</f>
        <v>109.48586879999999</v>
      </c>
      <c r="F30" s="45">
        <f>45.32*F29</f>
        <v>114.85900799999999</v>
      </c>
      <c r="G30" s="45">
        <f>45.32*G29</f>
        <v>112.42260479999999</v>
      </c>
      <c r="H30" s="5">
        <f aca="true" t="shared" si="20" ref="H30:X30">45.32*H29</f>
        <v>89.01573119999999</v>
      </c>
      <c r="I30" s="45">
        <f t="shared" si="20"/>
        <v>109.8774336</v>
      </c>
      <c r="J30" s="45">
        <f t="shared" si="20"/>
        <v>111.35667839999999</v>
      </c>
      <c r="K30" s="46">
        <f t="shared" si="20"/>
        <v>23.289948000000003</v>
      </c>
      <c r="L30" s="5">
        <f t="shared" si="20"/>
        <v>112.68364799999999</v>
      </c>
      <c r="M30" s="45">
        <f t="shared" si="20"/>
        <v>44.747155199999995</v>
      </c>
      <c r="N30" s="46">
        <f t="shared" si="20"/>
        <v>18.331940000000003</v>
      </c>
      <c r="O30" s="5">
        <f t="shared" si="20"/>
        <v>87.99331199999999</v>
      </c>
      <c r="P30" s="45">
        <f t="shared" si="20"/>
        <v>157.278528</v>
      </c>
      <c r="Q30" s="46">
        <f t="shared" si="20"/>
        <v>32.906852</v>
      </c>
      <c r="R30" s="45">
        <f t="shared" si="20"/>
        <v>109.39885439999999</v>
      </c>
      <c r="S30" s="5">
        <f t="shared" si="20"/>
        <v>110.24724479999999</v>
      </c>
      <c r="T30" s="45">
        <f t="shared" si="20"/>
        <v>66.8270592</v>
      </c>
      <c r="U30" s="45">
        <f t="shared" si="20"/>
        <v>151.2310272</v>
      </c>
      <c r="V30" s="46">
        <f t="shared" si="20"/>
        <v>15.00092</v>
      </c>
      <c r="W30" s="5">
        <f t="shared" si="20"/>
        <v>72.5047488</v>
      </c>
      <c r="X30" s="45">
        <f t="shared" si="20"/>
        <v>74.9629056</v>
      </c>
      <c r="Y30" s="46">
        <f aca="true" t="shared" si="21" ref="Y30:AD30">45.32*Y29</f>
        <v>18.232236000000004</v>
      </c>
      <c r="Z30" s="45">
        <f t="shared" si="21"/>
        <v>73.8752256</v>
      </c>
      <c r="AA30" s="5">
        <f t="shared" si="21"/>
        <v>112.57488</v>
      </c>
      <c r="AB30" s="46">
        <f t="shared" si="21"/>
        <v>27.196532000000005</v>
      </c>
      <c r="AC30" s="5">
        <f t="shared" si="21"/>
        <v>127.3020672</v>
      </c>
      <c r="AD30" s="45">
        <f t="shared" si="21"/>
        <v>73.50541439999999</v>
      </c>
      <c r="AE30" s="46">
        <f>45.32*AE29</f>
        <v>13.75462</v>
      </c>
    </row>
    <row r="31" spans="1:31" ht="17.25" customHeight="1">
      <c r="A31" s="69"/>
      <c r="B31" s="16" t="s">
        <v>2</v>
      </c>
      <c r="C31" s="5">
        <f aca="true" t="shared" si="22" ref="C31:X31">C30/C10/12</f>
        <v>0.026436666666666667</v>
      </c>
      <c r="D31" s="45">
        <f t="shared" si="22"/>
        <v>0.026436666666666664</v>
      </c>
      <c r="E31" s="5">
        <f t="shared" si="22"/>
        <v>0.018128</v>
      </c>
      <c r="F31" s="45">
        <f t="shared" si="22"/>
        <v>0.018128</v>
      </c>
      <c r="G31" s="45">
        <f t="shared" si="22"/>
        <v>0.018128000000000002</v>
      </c>
      <c r="H31" s="5">
        <f t="shared" si="22"/>
        <v>0.018128</v>
      </c>
      <c r="I31" s="45">
        <f t="shared" si="22"/>
        <v>0.018128000000000002</v>
      </c>
      <c r="J31" s="45">
        <f t="shared" si="22"/>
        <v>0.018128000000000002</v>
      </c>
      <c r="K31" s="46">
        <f t="shared" si="22"/>
        <v>0.0037766666666666673</v>
      </c>
      <c r="L31" s="5">
        <f t="shared" si="22"/>
        <v>0.018128</v>
      </c>
      <c r="M31" s="45">
        <f t="shared" si="22"/>
        <v>0.018128</v>
      </c>
      <c r="N31" s="46">
        <f t="shared" si="22"/>
        <v>0.0037766666666666673</v>
      </c>
      <c r="O31" s="5">
        <f t="shared" si="22"/>
        <v>0.018128</v>
      </c>
      <c r="P31" s="45">
        <f t="shared" si="22"/>
        <v>0.018128</v>
      </c>
      <c r="Q31" s="46">
        <f t="shared" si="22"/>
        <v>0.0037766666666666665</v>
      </c>
      <c r="R31" s="45">
        <f t="shared" si="22"/>
        <v>0.018128</v>
      </c>
      <c r="S31" s="5">
        <f t="shared" si="22"/>
        <v>0.018128</v>
      </c>
      <c r="T31" s="45">
        <f t="shared" si="22"/>
        <v>0.018128</v>
      </c>
      <c r="U31" s="45">
        <f t="shared" si="22"/>
        <v>0.018128</v>
      </c>
      <c r="V31" s="46">
        <f t="shared" si="22"/>
        <v>0.0037766666666666665</v>
      </c>
      <c r="W31" s="5">
        <f t="shared" si="22"/>
        <v>0.018128000000000002</v>
      </c>
      <c r="X31" s="45">
        <f t="shared" si="22"/>
        <v>0.018128</v>
      </c>
      <c r="Y31" s="46">
        <f aca="true" t="shared" si="23" ref="Y31:AD31">Y30/Y10/12</f>
        <v>0.0037766666666666673</v>
      </c>
      <c r="Z31" s="45">
        <f t="shared" si="23"/>
        <v>0.018127999999999995</v>
      </c>
      <c r="AA31" s="5">
        <f t="shared" si="23"/>
        <v>0.018128</v>
      </c>
      <c r="AB31" s="46">
        <f t="shared" si="23"/>
        <v>0.0037766666666666673</v>
      </c>
      <c r="AC31" s="5">
        <f t="shared" si="23"/>
        <v>0.018128</v>
      </c>
      <c r="AD31" s="45">
        <f t="shared" si="23"/>
        <v>0.018128</v>
      </c>
      <c r="AE31" s="46">
        <f>AE30/AE10/12</f>
        <v>0.0037766666666666665</v>
      </c>
    </row>
    <row r="32" spans="1:31" ht="15.75" customHeight="1" thickBot="1">
      <c r="A32" s="70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0" t="s">
        <v>18</v>
      </c>
      <c r="K32" s="31" t="s">
        <v>18</v>
      </c>
      <c r="L32" s="30" t="s">
        <v>18</v>
      </c>
      <c r="M32" s="30" t="s">
        <v>18</v>
      </c>
      <c r="N32" s="31" t="s">
        <v>18</v>
      </c>
      <c r="O32" s="30" t="s">
        <v>18</v>
      </c>
      <c r="P32" s="30" t="s">
        <v>18</v>
      </c>
      <c r="Q32" s="31" t="s">
        <v>18</v>
      </c>
      <c r="R32" s="30" t="s">
        <v>18</v>
      </c>
      <c r="S32" s="30" t="s">
        <v>18</v>
      </c>
      <c r="T32" s="30" t="s">
        <v>18</v>
      </c>
      <c r="U32" s="30" t="s">
        <v>18</v>
      </c>
      <c r="V32" s="31" t="s">
        <v>18</v>
      </c>
      <c r="W32" s="30" t="s">
        <v>18</v>
      </c>
      <c r="X32" s="30" t="s">
        <v>18</v>
      </c>
      <c r="Y32" s="31" t="s">
        <v>18</v>
      </c>
      <c r="Z32" s="30" t="s">
        <v>18</v>
      </c>
      <c r="AA32" s="30" t="s">
        <v>18</v>
      </c>
      <c r="AB32" s="31" t="s">
        <v>18</v>
      </c>
      <c r="AC32" s="30" t="s">
        <v>18</v>
      </c>
      <c r="AD32" s="30" t="s">
        <v>18</v>
      </c>
      <c r="AE32" s="31" t="s">
        <v>18</v>
      </c>
    </row>
    <row r="33" spans="1:31" ht="12.75" customHeight="1" thickTop="1">
      <c r="A33" s="71" t="s">
        <v>26</v>
      </c>
      <c r="B33" s="22" t="s">
        <v>20</v>
      </c>
      <c r="C33" s="47"/>
      <c r="D33" s="43"/>
      <c r="E33" s="47"/>
      <c r="F33" s="43"/>
      <c r="G33" s="43"/>
      <c r="H33" s="47">
        <v>16</v>
      </c>
      <c r="I33" s="43">
        <v>16</v>
      </c>
      <c r="J33" s="43">
        <v>16</v>
      </c>
      <c r="K33" s="48">
        <v>16</v>
      </c>
      <c r="L33" s="47">
        <v>16</v>
      </c>
      <c r="M33" s="43">
        <v>10</v>
      </c>
      <c r="N33" s="48">
        <v>18</v>
      </c>
      <c r="O33" s="47">
        <v>18</v>
      </c>
      <c r="P33" s="43">
        <v>24</v>
      </c>
      <c r="Q33" s="48">
        <v>24</v>
      </c>
      <c r="R33" s="43">
        <v>16</v>
      </c>
      <c r="S33" s="47">
        <v>16</v>
      </c>
      <c r="T33" s="43">
        <v>10</v>
      </c>
      <c r="U33" s="43">
        <v>24</v>
      </c>
      <c r="V33" s="48">
        <v>10</v>
      </c>
      <c r="W33" s="47">
        <v>10</v>
      </c>
      <c r="X33" s="43">
        <v>10</v>
      </c>
      <c r="Y33" s="48">
        <v>10</v>
      </c>
      <c r="Z33" s="43">
        <v>10</v>
      </c>
      <c r="AA33" s="47">
        <v>16</v>
      </c>
      <c r="AB33" s="48">
        <v>16</v>
      </c>
      <c r="AC33" s="47">
        <v>16</v>
      </c>
      <c r="AD33" s="43">
        <v>10</v>
      </c>
      <c r="AE33" s="48">
        <v>0</v>
      </c>
    </row>
    <row r="34" spans="1:31" ht="12.75" customHeight="1">
      <c r="A34" s="72"/>
      <c r="B34" s="14" t="s">
        <v>4</v>
      </c>
      <c r="C34" s="49">
        <f>C33*10%</f>
        <v>0</v>
      </c>
      <c r="D34" s="45">
        <f>D33*10%</f>
        <v>0</v>
      </c>
      <c r="E34" s="49">
        <f>E33*10%</f>
        <v>0</v>
      </c>
      <c r="F34" s="49">
        <f>F33*10%</f>
        <v>0</v>
      </c>
      <c r="G34" s="49">
        <f>G33*10%</f>
        <v>0</v>
      </c>
      <c r="H34" s="49">
        <f>H33*1%</f>
        <v>0.16</v>
      </c>
      <c r="I34" s="49">
        <f>I33*0.15</f>
        <v>2.4</v>
      </c>
      <c r="J34" s="49">
        <f>J33*0.08</f>
        <v>1.28</v>
      </c>
      <c r="K34" s="50">
        <f>K33*0.05</f>
        <v>0.8</v>
      </c>
      <c r="L34" s="49">
        <f>L33*10%</f>
        <v>1.6</v>
      </c>
      <c r="M34" s="49">
        <f>M33*0.05</f>
        <v>0.5</v>
      </c>
      <c r="N34" s="50">
        <f>N33*0.05</f>
        <v>0.9</v>
      </c>
      <c r="O34" s="49">
        <f>O33*10%</f>
        <v>1.8</v>
      </c>
      <c r="P34" s="49">
        <f>P33*0.15</f>
        <v>3.5999999999999996</v>
      </c>
      <c r="Q34" s="50">
        <f>Q33*0.05</f>
        <v>1.2000000000000002</v>
      </c>
      <c r="R34" s="45">
        <v>0</v>
      </c>
      <c r="S34" s="49">
        <f>S33*10%</f>
        <v>1.6</v>
      </c>
      <c r="T34" s="49">
        <f>T33*0.15</f>
        <v>1.5</v>
      </c>
      <c r="U34" s="49">
        <f>U33*0.05</f>
        <v>1.2000000000000002</v>
      </c>
      <c r="V34" s="50">
        <f>V33*0.1</f>
        <v>1</v>
      </c>
      <c r="W34" s="49">
        <f>W33*10%</f>
        <v>1</v>
      </c>
      <c r="X34" s="49">
        <f>X33*0.15</f>
        <v>1.5</v>
      </c>
      <c r="Y34" s="50">
        <f>Y33*0.05</f>
        <v>0.5</v>
      </c>
      <c r="Z34" s="45">
        <v>0</v>
      </c>
      <c r="AA34" s="49">
        <f>AA33*10%</f>
        <v>1.6</v>
      </c>
      <c r="AB34" s="50">
        <f>AB33*0.05</f>
        <v>0.8</v>
      </c>
      <c r="AC34" s="49">
        <f>AC33*10%</f>
        <v>1.6</v>
      </c>
      <c r="AD34" s="49">
        <f>AD33*0.1</f>
        <v>1</v>
      </c>
      <c r="AE34" s="50">
        <f>AE33*0.05</f>
        <v>0</v>
      </c>
    </row>
    <row r="35" spans="1:31" ht="18.75" customHeight="1">
      <c r="A35" s="72"/>
      <c r="B35" s="13" t="s">
        <v>1</v>
      </c>
      <c r="C35" s="51">
        <f>C34*1209.48</f>
        <v>0</v>
      </c>
      <c r="D35" s="45">
        <v>0</v>
      </c>
      <c r="E35" s="51">
        <f aca="true" t="shared" si="24" ref="E35:Q35">E34*1209.48</f>
        <v>0</v>
      </c>
      <c r="F35" s="51">
        <f t="shared" si="24"/>
        <v>0</v>
      </c>
      <c r="G35" s="51">
        <f t="shared" si="24"/>
        <v>0</v>
      </c>
      <c r="H35" s="51">
        <f t="shared" si="24"/>
        <v>193.51680000000002</v>
      </c>
      <c r="I35" s="51">
        <f t="shared" si="24"/>
        <v>2902.752</v>
      </c>
      <c r="J35" s="51">
        <f t="shared" si="24"/>
        <v>1548.1344000000001</v>
      </c>
      <c r="K35" s="52">
        <f t="shared" si="24"/>
        <v>967.5840000000001</v>
      </c>
      <c r="L35" s="51">
        <f t="shared" si="24"/>
        <v>1935.1680000000001</v>
      </c>
      <c r="M35" s="51">
        <f t="shared" si="24"/>
        <v>604.74</v>
      </c>
      <c r="N35" s="52">
        <f t="shared" si="24"/>
        <v>1088.5320000000002</v>
      </c>
      <c r="O35" s="51">
        <f t="shared" si="24"/>
        <v>2177.0640000000003</v>
      </c>
      <c r="P35" s="51">
        <f t="shared" si="24"/>
        <v>4354.128</v>
      </c>
      <c r="Q35" s="52">
        <f t="shared" si="24"/>
        <v>1451.3760000000002</v>
      </c>
      <c r="R35" s="45">
        <v>0</v>
      </c>
      <c r="S35" s="51">
        <f aca="true" t="shared" si="25" ref="S35:Y35">S34*1209.48</f>
        <v>1935.1680000000001</v>
      </c>
      <c r="T35" s="51">
        <f t="shared" si="25"/>
        <v>1814.22</v>
      </c>
      <c r="U35" s="51">
        <f t="shared" si="25"/>
        <v>1451.3760000000002</v>
      </c>
      <c r="V35" s="52">
        <f t="shared" si="25"/>
        <v>1209.48</v>
      </c>
      <c r="W35" s="51">
        <f t="shared" si="25"/>
        <v>1209.48</v>
      </c>
      <c r="X35" s="51">
        <f t="shared" si="25"/>
        <v>1814.22</v>
      </c>
      <c r="Y35" s="52">
        <f t="shared" si="25"/>
        <v>604.74</v>
      </c>
      <c r="Z35" s="45">
        <v>0</v>
      </c>
      <c r="AA35" s="51">
        <f>AA34*1209.48</f>
        <v>1935.1680000000001</v>
      </c>
      <c r="AB35" s="52">
        <f>AB34*1209.48</f>
        <v>967.5840000000001</v>
      </c>
      <c r="AC35" s="51">
        <f>AC34*1209.48</f>
        <v>1935.1680000000001</v>
      </c>
      <c r="AD35" s="51">
        <f>AD34*1209.48</f>
        <v>1209.48</v>
      </c>
      <c r="AE35" s="52">
        <f>AE34*1209.48</f>
        <v>0</v>
      </c>
    </row>
    <row r="36" spans="1:31" ht="18" customHeight="1">
      <c r="A36" s="72"/>
      <c r="B36" s="13" t="s">
        <v>2</v>
      </c>
      <c r="C36" s="53">
        <f>C35/C10</f>
        <v>0</v>
      </c>
      <c r="D36" s="45">
        <v>0</v>
      </c>
      <c r="E36" s="53">
        <f aca="true" t="shared" si="26" ref="E36:Q36">E35/E10</f>
        <v>0</v>
      </c>
      <c r="F36" s="53">
        <f t="shared" si="26"/>
        <v>0</v>
      </c>
      <c r="G36" s="53">
        <f t="shared" si="26"/>
        <v>0</v>
      </c>
      <c r="H36" s="53">
        <f t="shared" si="26"/>
        <v>0.4729149560117303</v>
      </c>
      <c r="I36" s="53">
        <f t="shared" si="26"/>
        <v>5.74688576519501</v>
      </c>
      <c r="J36" s="53">
        <f t="shared" si="26"/>
        <v>3.0242906817737842</v>
      </c>
      <c r="K36" s="54">
        <f t="shared" si="26"/>
        <v>1.8828254524226504</v>
      </c>
      <c r="L36" s="53">
        <f t="shared" si="26"/>
        <v>3.73584555984556</v>
      </c>
      <c r="M36" s="53">
        <f t="shared" si="26"/>
        <v>2.939912493923189</v>
      </c>
      <c r="N36" s="54">
        <f t="shared" si="26"/>
        <v>2.6910556242274417</v>
      </c>
      <c r="O36" s="53">
        <f t="shared" si="26"/>
        <v>5.382111248454883</v>
      </c>
      <c r="P36" s="53">
        <f t="shared" si="26"/>
        <v>6.022307053941908</v>
      </c>
      <c r="Q36" s="54">
        <f t="shared" si="26"/>
        <v>1.9988651700867652</v>
      </c>
      <c r="R36" s="45">
        <v>0</v>
      </c>
      <c r="S36" s="53">
        <f aca="true" t="shared" si="27" ref="S36:Y36">S35/S10</f>
        <v>3.818405682715075</v>
      </c>
      <c r="T36" s="53">
        <f t="shared" si="27"/>
        <v>5.9056640625000005</v>
      </c>
      <c r="U36" s="53">
        <f t="shared" si="27"/>
        <v>2.08771001150748</v>
      </c>
      <c r="V36" s="54">
        <f t="shared" si="27"/>
        <v>3.6540181268882175</v>
      </c>
      <c r="W36" s="53">
        <f t="shared" si="27"/>
        <v>3.6288028802880286</v>
      </c>
      <c r="X36" s="53">
        <f t="shared" si="27"/>
        <v>5.2647127103888565</v>
      </c>
      <c r="Y36" s="54">
        <f t="shared" si="27"/>
        <v>1.503206562266965</v>
      </c>
      <c r="Z36" s="45">
        <v>0</v>
      </c>
      <c r="AA36" s="53">
        <f>AA35/AA10</f>
        <v>3.7394550724637683</v>
      </c>
      <c r="AB36" s="54">
        <f>AB35/AB10</f>
        <v>1.6123712714547576</v>
      </c>
      <c r="AC36" s="53">
        <f>AC35/AC10</f>
        <v>3.306848940533151</v>
      </c>
      <c r="AD36" s="53">
        <f>AD35/AD10</f>
        <v>3.5794021899970407</v>
      </c>
      <c r="AE36" s="54">
        <f>AE35/AE10</f>
        <v>0</v>
      </c>
    </row>
    <row r="37" spans="1:31" ht="18" customHeight="1" thickBot="1">
      <c r="A37" s="73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0" t="s">
        <v>18</v>
      </c>
      <c r="K37" s="31" t="s">
        <v>18</v>
      </c>
      <c r="L37" s="30" t="s">
        <v>18</v>
      </c>
      <c r="M37" s="30" t="s">
        <v>18</v>
      </c>
      <c r="N37" s="31" t="s">
        <v>18</v>
      </c>
      <c r="O37" s="30" t="s">
        <v>18</v>
      </c>
      <c r="P37" s="30" t="s">
        <v>18</v>
      </c>
      <c r="Q37" s="31" t="s">
        <v>18</v>
      </c>
      <c r="R37" s="30" t="s">
        <v>18</v>
      </c>
      <c r="S37" s="30" t="s">
        <v>18</v>
      </c>
      <c r="T37" s="30" t="s">
        <v>18</v>
      </c>
      <c r="U37" s="30" t="s">
        <v>18</v>
      </c>
      <c r="V37" s="31" t="s">
        <v>18</v>
      </c>
      <c r="W37" s="30" t="s">
        <v>18</v>
      </c>
      <c r="X37" s="30" t="s">
        <v>18</v>
      </c>
      <c r="Y37" s="31" t="s">
        <v>18</v>
      </c>
      <c r="Z37" s="30" t="s">
        <v>18</v>
      </c>
      <c r="AA37" s="30" t="s">
        <v>18</v>
      </c>
      <c r="AB37" s="31" t="s">
        <v>18</v>
      </c>
      <c r="AC37" s="30" t="s">
        <v>18</v>
      </c>
      <c r="AD37" s="30" t="s">
        <v>18</v>
      </c>
      <c r="AE37" s="31" t="s">
        <v>18</v>
      </c>
    </row>
    <row r="38" spans="1:31" s="1" customFormat="1" ht="19.5" customHeight="1" thickTop="1">
      <c r="A38" s="74" t="s">
        <v>16</v>
      </c>
      <c r="B38" s="74"/>
      <c r="C38" s="55">
        <f aca="true" t="shared" si="28" ref="C38:X38">C13+C17+C22+C26+C30+C35</f>
        <v>31886.144519999998</v>
      </c>
      <c r="D38" s="55">
        <f t="shared" si="28"/>
        <v>31964.623665</v>
      </c>
      <c r="E38" s="55">
        <f t="shared" si="28"/>
        <v>30764.373945800002</v>
      </c>
      <c r="F38" s="55">
        <f t="shared" si="28"/>
        <v>30241.182048000002</v>
      </c>
      <c r="G38" s="55">
        <f t="shared" si="28"/>
        <v>29827.1392928</v>
      </c>
      <c r="H38" s="55">
        <f t="shared" si="28"/>
        <v>24076.871839200005</v>
      </c>
      <c r="I38" s="55">
        <f t="shared" si="28"/>
        <v>25918.6672646</v>
      </c>
      <c r="J38" s="55">
        <f t="shared" si="28"/>
        <v>27352.0821334</v>
      </c>
      <c r="K38" s="55">
        <f t="shared" si="28"/>
        <v>28929.355212</v>
      </c>
      <c r="L38" s="55">
        <f t="shared" si="28"/>
        <v>31350.943148</v>
      </c>
      <c r="M38" s="55">
        <f t="shared" si="28"/>
        <v>12502.040772200002</v>
      </c>
      <c r="N38" s="55">
        <f t="shared" si="28"/>
        <v>22805.88514</v>
      </c>
      <c r="O38" s="55">
        <f t="shared" si="28"/>
        <v>24769.063297</v>
      </c>
      <c r="P38" s="55">
        <f t="shared" si="28"/>
        <v>37700.662458</v>
      </c>
      <c r="Q38" s="55">
        <f t="shared" si="28"/>
        <v>40283.910388000004</v>
      </c>
      <c r="R38" s="55">
        <f t="shared" si="28"/>
        <v>29266.956303399995</v>
      </c>
      <c r="S38" s="55">
        <f t="shared" si="28"/>
        <v>30711.673256800004</v>
      </c>
      <c r="T38" s="55">
        <f t="shared" si="28"/>
        <v>17137.7181912</v>
      </c>
      <c r="U38" s="55">
        <f t="shared" si="28"/>
        <v>35552.02901920001</v>
      </c>
      <c r="V38" s="55">
        <f t="shared" si="28"/>
        <v>19041.14572</v>
      </c>
      <c r="W38" s="55">
        <f t="shared" si="28"/>
        <v>19910.7723258</v>
      </c>
      <c r="X38" s="55">
        <f t="shared" si="28"/>
        <v>17614.5925316</v>
      </c>
      <c r="Y38" s="55">
        <f aca="true" t="shared" si="29" ref="Y38:AD38">Y13+Y17+Y22+Y26+Y30+Y35</f>
        <v>22155.466044000004</v>
      </c>
      <c r="Z38" s="55">
        <f t="shared" si="29"/>
        <v>19408.3791816</v>
      </c>
      <c r="AA38" s="55">
        <f t="shared" si="29"/>
        <v>31448.219955</v>
      </c>
      <c r="AB38" s="55">
        <f t="shared" si="29"/>
        <v>33329.20550800001</v>
      </c>
      <c r="AC38" s="55">
        <f t="shared" si="29"/>
        <v>34983.5786552</v>
      </c>
      <c r="AD38" s="55">
        <f t="shared" si="29"/>
        <v>20556.4442134</v>
      </c>
      <c r="AE38" s="55">
        <f>AE13+AE17+AE22+AE26+AE30+AE35</f>
        <v>17322.84206</v>
      </c>
    </row>
    <row r="39" spans="3:31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3:31" s="1" customFormat="1" ht="12.75">
      <c r="C40" s="57">
        <f aca="true" t="shared" si="30" ref="C40:X40">C38/C10/12</f>
        <v>5.181705752730109</v>
      </c>
      <c r="D40" s="57">
        <f t="shared" si="30"/>
        <v>5.185358455810784</v>
      </c>
      <c r="E40" s="57">
        <f t="shared" si="30"/>
        <v>5.093776731207365</v>
      </c>
      <c r="F40" s="57">
        <f t="shared" si="30"/>
        <v>4.772913833333334</v>
      </c>
      <c r="G40" s="57">
        <f t="shared" si="30"/>
        <v>4.809587734262126</v>
      </c>
      <c r="H40" s="57">
        <f t="shared" si="30"/>
        <v>4.903240436461389</v>
      </c>
      <c r="I40" s="57">
        <f t="shared" si="30"/>
        <v>4.276161034877582</v>
      </c>
      <c r="J40" s="57">
        <f t="shared" si="30"/>
        <v>4.452705953864688</v>
      </c>
      <c r="K40" s="57">
        <f t="shared" si="30"/>
        <v>4.6911453609651685</v>
      </c>
      <c r="L40" s="57">
        <f t="shared" si="30"/>
        <v>5.043588022522522</v>
      </c>
      <c r="M40" s="57">
        <f t="shared" si="30"/>
        <v>5.064835833819479</v>
      </c>
      <c r="N40" s="57">
        <f t="shared" si="30"/>
        <v>4.6983694149155335</v>
      </c>
      <c r="O40" s="57">
        <f t="shared" si="30"/>
        <v>5.102814853110837</v>
      </c>
      <c r="P40" s="57">
        <f t="shared" si="30"/>
        <v>4.345396779391424</v>
      </c>
      <c r="Q40" s="57">
        <f t="shared" si="30"/>
        <v>4.623319835192581</v>
      </c>
      <c r="R40" s="57">
        <f t="shared" si="30"/>
        <v>4.849697803307483</v>
      </c>
      <c r="S40" s="57">
        <f t="shared" si="30"/>
        <v>5.04993311904762</v>
      </c>
      <c r="T40" s="57">
        <f t="shared" si="30"/>
        <v>4.648903589192709</v>
      </c>
      <c r="U40" s="57">
        <f t="shared" si="30"/>
        <v>4.261606854046798</v>
      </c>
      <c r="V40" s="57">
        <f t="shared" si="30"/>
        <v>4.793843333333333</v>
      </c>
      <c r="W40" s="57">
        <f t="shared" si="30"/>
        <v>4.978190900540054</v>
      </c>
      <c r="X40" s="57">
        <f t="shared" si="30"/>
        <v>4.259671244824918</v>
      </c>
      <c r="Y40" s="57">
        <f aca="true" t="shared" si="31" ref="Y40:AD40">Y38/Y10/12</f>
        <v>4.5893334253045</v>
      </c>
      <c r="Z40" s="57">
        <f t="shared" si="31"/>
        <v>4.762558691990577</v>
      </c>
      <c r="AA40" s="57">
        <f t="shared" si="31"/>
        <v>5.064125596618358</v>
      </c>
      <c r="AB40" s="57">
        <f t="shared" si="31"/>
        <v>4.628284939732268</v>
      </c>
      <c r="AC40" s="57">
        <f t="shared" si="31"/>
        <v>4.981712613237639</v>
      </c>
      <c r="AD40" s="57">
        <f t="shared" si="31"/>
        <v>5.0696567557956</v>
      </c>
      <c r="AE40" s="57">
        <f>AE38/AE10/12</f>
        <v>4.756409132344865</v>
      </c>
    </row>
  </sheetData>
  <sheetProtection/>
  <mergeCells count="13">
    <mergeCell ref="A38:B38"/>
    <mergeCell ref="A29:A32"/>
    <mergeCell ref="A16:A19"/>
    <mergeCell ref="A5:B5"/>
    <mergeCell ref="A6:B6"/>
    <mergeCell ref="A7:A8"/>
    <mergeCell ref="B7:B8"/>
    <mergeCell ref="C7:G7"/>
    <mergeCell ref="H7:AD7"/>
    <mergeCell ref="A12:A15"/>
    <mergeCell ref="A20:A24"/>
    <mergeCell ref="A25:A28"/>
    <mergeCell ref="A33:A3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2015-05-18T08:14:24Z</cp:lastPrinted>
  <dcterms:created xsi:type="dcterms:W3CDTF">2007-12-13T08:11:03Z</dcterms:created>
  <dcterms:modified xsi:type="dcterms:W3CDTF">2015-06-01T07:02:13Z</dcterms:modified>
  <cp:category/>
  <cp:version/>
  <cp:contentType/>
  <cp:contentStatus/>
</cp:coreProperties>
</file>